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Cuenta Pública 2022\Tomo II Cuenta Pública Consolidada\"/>
    </mc:Choice>
  </mc:AlternateContent>
  <xr:revisionPtr revIDLastSave="0" documentId="13_ncr:1_{083E9898-629E-4608-9E88-F78F20162A31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42" i="1"/>
  <c r="I42" i="1"/>
  <c r="I37" i="1"/>
  <c r="I32" i="1"/>
  <c r="H32" i="1"/>
  <c r="I21" i="1"/>
  <c r="H21" i="1"/>
  <c r="E33" i="1"/>
  <c r="D33" i="1"/>
  <c r="E20" i="1"/>
  <c r="D20" i="1"/>
  <c r="C37" i="4"/>
  <c r="B36" i="4"/>
  <c r="A35" i="4"/>
  <c r="C33" i="4"/>
  <c r="B32" i="4"/>
  <c r="A31" i="4"/>
  <c r="C29" i="4"/>
  <c r="B28" i="4"/>
  <c r="A27" i="4"/>
  <c r="C25" i="4"/>
  <c r="B24" i="4"/>
  <c r="A23" i="4"/>
  <c r="C21" i="4"/>
  <c r="B20" i="4"/>
  <c r="A19" i="4"/>
  <c r="C17" i="4"/>
  <c r="A15" i="4"/>
  <c r="C13" i="4"/>
  <c r="A11" i="4"/>
  <c r="B8" i="4"/>
  <c r="C5" i="4"/>
  <c r="A3" i="4"/>
  <c r="B23" i="3"/>
  <c r="C20" i="3"/>
  <c r="A18" i="3"/>
  <c r="B15" i="3"/>
  <c r="C12" i="3"/>
  <c r="A10" i="3"/>
  <c r="B7" i="3"/>
  <c r="C4" i="3"/>
  <c r="A2" i="3"/>
  <c r="B37" i="4"/>
  <c r="A36" i="4"/>
  <c r="C34" i="4"/>
  <c r="B33" i="4"/>
  <c r="A32" i="4"/>
  <c r="C30" i="4"/>
  <c r="B29" i="4"/>
  <c r="A28" i="4"/>
  <c r="C26" i="4"/>
  <c r="B25" i="4"/>
  <c r="A24" i="4"/>
  <c r="C22" i="4"/>
  <c r="B21" i="4"/>
  <c r="A20" i="4"/>
  <c r="C18" i="4"/>
  <c r="B17" i="4"/>
  <c r="A16" i="4"/>
  <c r="C14" i="4"/>
  <c r="B13" i="4"/>
  <c r="A12" i="4"/>
  <c r="C10" i="4"/>
  <c r="B9" i="4"/>
  <c r="A8" i="4"/>
  <c r="C6" i="4"/>
  <c r="B5" i="4"/>
  <c r="A4" i="4"/>
  <c r="C2" i="4"/>
  <c r="B1" i="4"/>
  <c r="A23" i="3"/>
  <c r="C21" i="3"/>
  <c r="B20" i="3"/>
  <c r="A19" i="3"/>
  <c r="C17" i="3"/>
  <c r="B16" i="3"/>
  <c r="A15" i="3"/>
  <c r="C13" i="3"/>
  <c r="B12" i="3"/>
  <c r="A11" i="3"/>
  <c r="C9" i="3"/>
  <c r="B8" i="3"/>
  <c r="A7" i="3"/>
  <c r="C5" i="3"/>
  <c r="B4" i="3"/>
  <c r="A3" i="3"/>
  <c r="C1" i="3"/>
  <c r="C15" i="4"/>
  <c r="C11" i="4"/>
  <c r="A9" i="4"/>
  <c r="B6" i="4"/>
  <c r="C3" i="4"/>
  <c r="B1" i="3"/>
  <c r="B21" i="3"/>
  <c r="C18" i="3"/>
  <c r="A16" i="3"/>
  <c r="B13" i="3"/>
  <c r="C10" i="3"/>
  <c r="A8" i="3"/>
  <c r="B5" i="3"/>
  <c r="C2" i="3"/>
  <c r="A37" i="4"/>
  <c r="C35" i="4"/>
  <c r="B34" i="4"/>
  <c r="A33" i="4"/>
  <c r="C31" i="4"/>
  <c r="B30" i="4"/>
  <c r="A29" i="4"/>
  <c r="C27" i="4"/>
  <c r="B26" i="4"/>
  <c r="A25" i="4"/>
  <c r="C23" i="4"/>
  <c r="B22" i="4"/>
  <c r="A21" i="4"/>
  <c r="C19" i="4"/>
  <c r="B18" i="4"/>
  <c r="A17" i="4"/>
  <c r="B14" i="4"/>
  <c r="A13" i="4"/>
  <c r="B10" i="4"/>
  <c r="C7" i="4"/>
  <c r="A5" i="4"/>
  <c r="B2" i="4"/>
  <c r="C22" i="3"/>
  <c r="A20" i="3"/>
  <c r="B17" i="3"/>
  <c r="C14" i="3"/>
  <c r="A12" i="3"/>
  <c r="B9" i="3"/>
  <c r="C6" i="3"/>
  <c r="A4" i="3"/>
  <c r="C36" i="4"/>
  <c r="B35" i="4"/>
  <c r="A34" i="4"/>
  <c r="C32" i="4"/>
  <c r="B31" i="4"/>
  <c r="A30" i="4"/>
  <c r="C28" i="4"/>
  <c r="B27" i="4"/>
  <c r="A26" i="4"/>
  <c r="C24" i="4"/>
  <c r="B23" i="4"/>
  <c r="A22" i="4"/>
  <c r="C20" i="4"/>
  <c r="B19" i="4"/>
  <c r="A18" i="4"/>
  <c r="C16" i="4"/>
  <c r="B15" i="4"/>
  <c r="A14" i="4"/>
  <c r="C12" i="4"/>
  <c r="B11" i="4"/>
  <c r="A10" i="4"/>
  <c r="C8" i="4"/>
  <c r="B7" i="4"/>
  <c r="A6" i="4"/>
  <c r="C4" i="4"/>
  <c r="B3" i="4"/>
  <c r="A2" i="4"/>
  <c r="C23" i="3"/>
  <c r="B22" i="3"/>
  <c r="A21" i="3"/>
  <c r="C19" i="3"/>
  <c r="B18" i="3"/>
  <c r="A17" i="3"/>
  <c r="C15" i="3"/>
  <c r="B14" i="3"/>
  <c r="A13" i="3"/>
  <c r="C11" i="3"/>
  <c r="B10" i="3"/>
  <c r="A9" i="3"/>
  <c r="C7" i="3"/>
  <c r="B6" i="3"/>
  <c r="A5" i="3"/>
  <c r="C3" i="3"/>
  <c r="B2" i="3"/>
  <c r="B16" i="4"/>
  <c r="B12" i="4"/>
  <c r="C9" i="4"/>
  <c r="A7" i="4"/>
  <c r="B4" i="4"/>
  <c r="C1" i="4"/>
  <c r="A22" i="3"/>
  <c r="B19" i="3"/>
  <c r="C16" i="3"/>
  <c r="A14" i="3"/>
  <c r="B11" i="3"/>
  <c r="C8" i="3"/>
  <c r="A6" i="3"/>
  <c r="B3" i="3"/>
  <c r="I53" i="1" l="1"/>
  <c r="I34" i="1"/>
  <c r="D34" i="1"/>
  <c r="E34" i="1"/>
  <c r="I55" i="1" l="1"/>
  <c r="H53" i="1"/>
  <c r="H49" i="1"/>
  <c r="H34" i="1" l="1"/>
  <c r="H55" i="1" s="1"/>
</calcChain>
</file>

<file path=xl/sharedStrings.xml><?xml version="1.0" encoding="utf-8"?>
<sst xmlns="http://schemas.openxmlformats.org/spreadsheetml/2006/main" count="95" uniqueCount="63">
  <si>
    <t>A      C      T      I      V      O</t>
  </si>
  <si>
    <t>GOBIERNO DEL ESTADO DE MICHOACAN DE OCAMPO</t>
  </si>
  <si>
    <t>( pesos 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</si>
  <si>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</si>
  <si>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</si>
  <si>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</si>
  <si>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</si>
  <si>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</si>
  <si>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</si>
  <si>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</si>
  <si>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</si>
  <si>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</si>
  <si>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</si>
  <si>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</si>
  <si>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</si>
  <si>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</si>
  <si>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</si>
  <si>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</si>
  <si>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</si>
  <si>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</si>
  <si>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</si>
  <si>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</si>
  <si>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</si>
  <si>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</si>
  <si>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</si>
  <si>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</si>
  <si>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</si>
  <si>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</si>
  <si>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</si>
  <si>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</si>
  <si>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</si>
  <si>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</si>
  <si>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</si>
  <si>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</si>
  <si>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</si>
  <si>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</si>
  <si>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</si>
  <si>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</si>
  <si>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</si>
  <si>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</si>
  <si>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</si>
  <si>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</si>
  <si>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</si>
  <si>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</si>
  <si>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</si>
  <si>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</si>
  <si>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</si>
  <si>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</si>
  <si>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</si>
  <si>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</si>
  <si>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</si>
  <si>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</si>
  <si>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</si>
  <si>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</si>
  <si>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</si>
  <si>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</si>
  <si>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</si>
  <si>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</si>
  <si>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</si>
  <si>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</si>
  <si>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P A S I V O</t>
  </si>
  <si>
    <t xml:space="preserve">AL  31  DE DICIEMBRE DEL 2022 Y DEL  2021  </t>
  </si>
  <si>
    <t>ESTADO  DE  SITUACION  FINANCIERA CONSOLIDADO PODERES Y ORGANISMOS AUTÓNOMOS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</si>
</sst>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0;\-\ #,##0.00"/>
    <numFmt numFmtId="165" formatCode="#,##0.0000000"/>
    <numFmt numFmtId="166" formatCode="#,##0.0000000;\-\ #,##0.0000000"/>
    <numFmt numFmtId="167" formatCode="0_ ;\-0\ "/>
    <numFmt numFmtId="168" formatCode="#,##0_ ;\-#,##0\ "/>
    <numFmt numFmtId="169" formatCode="#,##0_);\(#,##0\)"/>
    <numFmt numFmtId="170" formatCode="_(* #,##0_);_(* \(#,##0\);_(* &quot;-&quot;??_);_(@_)"/>
    <numFmt numFmtId="171" formatCode="#,##0_ ;[Red]\-#,##0\ "/>
    <numFmt numFmtId="172" formatCode="_-* #,##0_-;\-* #,##0_-;_-* &quot;-&quot;??_-;_-@_-"/>
  </numFmts>
  <fonts count="38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</cellStyleXfs>
  <cellXfs count="134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4" fontId="0" fillId="0" borderId="0" xfId="0" applyNumberFormat="1"/>
    <xf numFmtId="4" fontId="16" fillId="20" borderId="9" xfId="51" applyNumberFormat="1">
      <alignment horizontal="right" vertical="center"/>
    </xf>
    <xf numFmtId="164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0" fontId="0" fillId="0" borderId="0" xfId="0" applyAlignment="1">
      <alignment horizontal="left"/>
    </xf>
    <xf numFmtId="14" fontId="0" fillId="0" borderId="0" xfId="0" applyNumberFormat="1"/>
    <xf numFmtId="165" fontId="16" fillId="20" borderId="9" xfId="51" applyNumberFormat="1">
      <alignment horizontal="right" vertical="center"/>
    </xf>
    <xf numFmtId="166" fontId="16" fillId="20" borderId="9" xfId="51" applyNumberFormat="1">
      <alignment horizontal="right" vertical="center"/>
    </xf>
    <xf numFmtId="0" fontId="28" fillId="0" borderId="0" xfId="0" applyFont="1"/>
    <xf numFmtId="0" fontId="34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33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33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6" borderId="0" xfId="0" applyFont="1" applyFill="1" applyAlignment="1">
      <alignment horizontal="centerContinuous" vertical="center" wrapText="1"/>
    </xf>
    <xf numFmtId="0" fontId="33" fillId="26" borderId="0" xfId="0" applyFont="1" applyFill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72" fontId="0" fillId="0" borderId="0" xfId="0" applyNumberFormat="1"/>
    <xf numFmtId="0" fontId="31" fillId="0" borderId="20" xfId="0" applyFont="1" applyBorder="1" applyAlignment="1">
      <alignment horizontal="left" indent="1"/>
    </xf>
    <xf numFmtId="0" fontId="31" fillId="0" borderId="21" xfId="0" applyFont="1" applyBorder="1" applyAlignment="1">
      <alignment wrapText="1"/>
    </xf>
    <xf numFmtId="0" fontId="31" fillId="0" borderId="22" xfId="0" applyFont="1" applyBorder="1" applyAlignment="1">
      <alignment wrapText="1"/>
    </xf>
    <xf numFmtId="0" fontId="33" fillId="0" borderId="23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1" fillId="0" borderId="22" xfId="0" applyFont="1" applyBorder="1"/>
    <xf numFmtId="0" fontId="33" fillId="0" borderId="23" xfId="0" applyFont="1" applyBorder="1"/>
    <xf numFmtId="0" fontId="30" fillId="0" borderId="1" xfId="0" applyFont="1" applyBorder="1" applyAlignment="1">
      <alignment horizontal="left" indent="1"/>
    </xf>
    <xf numFmtId="0" fontId="31" fillId="0" borderId="24" xfId="0" applyFont="1" applyBorder="1" applyAlignment="1">
      <alignment wrapText="1"/>
    </xf>
    <xf numFmtId="0" fontId="33" fillId="0" borderId="25" xfId="0" applyFont="1" applyBorder="1" applyAlignment="1">
      <alignment wrapText="1"/>
    </xf>
    <xf numFmtId="0" fontId="31" fillId="0" borderId="24" xfId="0" applyFont="1" applyBorder="1"/>
    <xf numFmtId="0" fontId="33" fillId="0" borderId="25" xfId="0" applyFont="1" applyBorder="1"/>
    <xf numFmtId="0" fontId="31" fillId="0" borderId="1" xfId="0" applyFont="1" applyBorder="1" applyAlignment="1">
      <alignment horizontal="left" indent="1"/>
    </xf>
    <xf numFmtId="168" fontId="32" fillId="0" borderId="24" xfId="58" applyNumberFormat="1" applyFont="1" applyFill="1" applyBorder="1" applyAlignment="1">
      <alignment wrapText="1"/>
    </xf>
    <xf numFmtId="168" fontId="32" fillId="0" borderId="25" xfId="58" applyNumberFormat="1" applyFont="1" applyFill="1" applyBorder="1" applyAlignment="1">
      <alignment wrapText="1"/>
    </xf>
    <xf numFmtId="168" fontId="32" fillId="0" borderId="0" xfId="58" applyNumberFormat="1" applyFont="1" applyFill="1" applyBorder="1" applyAlignment="1">
      <alignment wrapText="1"/>
    </xf>
    <xf numFmtId="169" fontId="33" fillId="0" borderId="24" xfId="58" applyNumberFormat="1" applyFont="1" applyFill="1" applyBorder="1"/>
    <xf numFmtId="169" fontId="33" fillId="0" borderId="25" xfId="58" applyNumberFormat="1" applyFont="1" applyFill="1" applyBorder="1"/>
    <xf numFmtId="168" fontId="33" fillId="0" borderId="24" xfId="58" applyNumberFormat="1" applyFont="1" applyFill="1" applyBorder="1" applyAlignment="1">
      <alignment wrapText="1"/>
    </xf>
    <xf numFmtId="168" fontId="33" fillId="0" borderId="25" xfId="58" applyNumberFormat="1" applyFont="1" applyFill="1" applyBorder="1" applyAlignment="1">
      <alignment wrapText="1"/>
    </xf>
    <xf numFmtId="168" fontId="33" fillId="0" borderId="0" xfId="58" applyNumberFormat="1" applyFont="1" applyFill="1" applyBorder="1" applyAlignment="1">
      <alignment wrapText="1"/>
    </xf>
    <xf numFmtId="170" fontId="33" fillId="0" borderId="0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vertical="center" wrapText="1" indent="1"/>
    </xf>
    <xf numFmtId="170" fontId="33" fillId="0" borderId="0" xfId="58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indent="1"/>
    </xf>
    <xf numFmtId="170" fontId="33" fillId="0" borderId="24" xfId="58" applyNumberFormat="1" applyFont="1" applyFill="1" applyBorder="1" applyAlignment="1">
      <alignment wrapText="1"/>
    </xf>
    <xf numFmtId="3" fontId="33" fillId="0" borderId="25" xfId="58" applyNumberFormat="1" applyFont="1" applyFill="1" applyBorder="1" applyAlignment="1">
      <alignment wrapText="1"/>
    </xf>
    <xf numFmtId="3" fontId="33" fillId="0" borderId="0" xfId="58" applyNumberFormat="1" applyFont="1" applyFill="1" applyBorder="1" applyAlignment="1">
      <alignment wrapText="1"/>
    </xf>
    <xf numFmtId="0" fontId="32" fillId="0" borderId="24" xfId="0" applyFont="1" applyBorder="1" applyAlignment="1">
      <alignment wrapText="1"/>
    </xf>
    <xf numFmtId="0" fontId="32" fillId="0" borderId="25" xfId="0" applyFont="1" applyBorder="1" applyAlignment="1">
      <alignment wrapText="1"/>
    </xf>
    <xf numFmtId="170" fontId="32" fillId="0" borderId="0" xfId="58" applyNumberFormat="1" applyFont="1" applyFill="1" applyBorder="1" applyAlignment="1">
      <alignment wrapText="1"/>
    </xf>
    <xf numFmtId="170" fontId="32" fillId="0" borderId="24" xfId="58" applyNumberFormat="1" applyFont="1" applyFill="1" applyBorder="1" applyAlignment="1">
      <alignment wrapText="1"/>
    </xf>
    <xf numFmtId="170" fontId="32" fillId="0" borderId="25" xfId="58" applyNumberFormat="1" applyFont="1" applyFill="1" applyBorder="1" applyAlignment="1">
      <alignment wrapText="1"/>
    </xf>
    <xf numFmtId="169" fontId="32" fillId="0" borderId="24" xfId="58" applyNumberFormat="1" applyFont="1" applyFill="1" applyBorder="1"/>
    <xf numFmtId="169" fontId="32" fillId="0" borderId="25" xfId="58" applyNumberFormat="1" applyFont="1" applyFill="1" applyBorder="1"/>
    <xf numFmtId="0" fontId="32" fillId="0" borderId="25" xfId="0" applyFont="1" applyBorder="1" applyAlignment="1">
      <alignment horizontal="left" wrapText="1"/>
    </xf>
    <xf numFmtId="0" fontId="33" fillId="0" borderId="24" xfId="0" applyFont="1" applyBorder="1"/>
    <xf numFmtId="170" fontId="33" fillId="0" borderId="25" xfId="58" applyNumberFormat="1" applyFont="1" applyFill="1" applyBorder="1"/>
    <xf numFmtId="0" fontId="31" fillId="0" borderId="1" xfId="0" applyFont="1" applyBorder="1" applyAlignment="1">
      <alignment horizontal="left" wrapText="1" indent="1"/>
    </xf>
    <xf numFmtId="172" fontId="33" fillId="0" borderId="24" xfId="58" applyNumberFormat="1" applyFont="1" applyFill="1" applyBorder="1" applyAlignment="1">
      <alignment horizontal="right"/>
    </xf>
    <xf numFmtId="172" fontId="33" fillId="0" borderId="25" xfId="58" applyNumberFormat="1" applyFont="1" applyFill="1" applyBorder="1" applyAlignment="1">
      <alignment horizontal="right"/>
    </xf>
    <xf numFmtId="169" fontId="33" fillId="0" borderId="24" xfId="58" applyNumberFormat="1" applyFont="1" applyFill="1" applyBorder="1" applyAlignment="1">
      <alignment wrapText="1"/>
    </xf>
    <xf numFmtId="169" fontId="33" fillId="0" borderId="25" xfId="58" applyNumberFormat="1" applyFont="1" applyFill="1" applyBorder="1" applyAlignment="1">
      <alignment wrapText="1"/>
    </xf>
    <xf numFmtId="169" fontId="33" fillId="0" borderId="0" xfId="58" applyNumberFormat="1" applyFont="1" applyFill="1" applyBorder="1" applyAlignment="1">
      <alignment wrapText="1"/>
    </xf>
    <xf numFmtId="0" fontId="32" fillId="0" borderId="26" xfId="0" applyFont="1" applyBorder="1" applyAlignment="1">
      <alignment wrapText="1"/>
    </xf>
    <xf numFmtId="172" fontId="32" fillId="0" borderId="24" xfId="58" applyNumberFormat="1" applyFont="1" applyFill="1" applyBorder="1" applyAlignment="1">
      <alignment horizontal="left" wrapText="1"/>
    </xf>
    <xf numFmtId="172" fontId="32" fillId="0" borderId="25" xfId="58" applyNumberFormat="1" applyFont="1" applyFill="1" applyBorder="1" applyAlignment="1">
      <alignment horizontal="left" wrapText="1"/>
    </xf>
    <xf numFmtId="0" fontId="32" fillId="0" borderId="24" xfId="0" applyFont="1" applyBorder="1"/>
    <xf numFmtId="0" fontId="32" fillId="0" borderId="25" xfId="0" applyFont="1" applyBorder="1"/>
    <xf numFmtId="172" fontId="32" fillId="0" borderId="27" xfId="58" applyNumberFormat="1" applyFont="1" applyFill="1" applyBorder="1" applyAlignment="1">
      <alignment wrapText="1"/>
    </xf>
    <xf numFmtId="172" fontId="32" fillId="0" borderId="28" xfId="58" applyNumberFormat="1" applyFont="1" applyFill="1" applyBorder="1" applyAlignment="1">
      <alignment wrapText="1"/>
    </xf>
    <xf numFmtId="172" fontId="32" fillId="0" borderId="0" xfId="58" applyNumberFormat="1" applyFont="1" applyFill="1" applyBorder="1" applyAlignment="1">
      <alignment wrapText="1"/>
    </xf>
    <xf numFmtId="0" fontId="32" fillId="0" borderId="24" xfId="0" applyFont="1" applyBorder="1" applyAlignment="1">
      <alignment horizontal="left" wrapText="1"/>
    </xf>
    <xf numFmtId="170" fontId="33" fillId="0" borderId="25" xfId="58" applyNumberFormat="1" applyFont="1" applyFill="1" applyBorder="1" applyAlignment="1">
      <alignment wrapText="1"/>
    </xf>
    <xf numFmtId="172" fontId="32" fillId="0" borderId="24" xfId="58" applyNumberFormat="1" applyFont="1" applyFill="1" applyBorder="1"/>
    <xf numFmtId="3" fontId="32" fillId="0" borderId="25" xfId="58" applyNumberFormat="1" applyFont="1" applyFill="1" applyBorder="1"/>
    <xf numFmtId="172" fontId="33" fillId="0" borderId="24" xfId="58" applyNumberFormat="1" applyFont="1" applyFill="1" applyBorder="1"/>
    <xf numFmtId="170" fontId="33" fillId="0" borderId="31" xfId="58" applyNumberFormat="1" applyFont="1" applyFill="1" applyBorder="1" applyAlignment="1">
      <alignment wrapText="1"/>
    </xf>
    <xf numFmtId="0" fontId="32" fillId="0" borderId="22" xfId="0" applyFont="1" applyBorder="1"/>
    <xf numFmtId="0" fontId="32" fillId="0" borderId="23" xfId="0" applyFont="1" applyBorder="1"/>
    <xf numFmtId="0" fontId="32" fillId="0" borderId="24" xfId="0" applyFont="1" applyBorder="1" applyAlignment="1">
      <alignment horizontal="right" wrapText="1"/>
    </xf>
    <xf numFmtId="0" fontId="33" fillId="0" borderId="26" xfId="0" applyFont="1" applyBorder="1" applyAlignment="1">
      <alignment wrapText="1"/>
    </xf>
    <xf numFmtId="0" fontId="33" fillId="0" borderId="24" xfId="0" applyFont="1" applyBorder="1" applyAlignment="1">
      <alignment horizontal="right"/>
    </xf>
    <xf numFmtId="0" fontId="33" fillId="0" borderId="24" xfId="0" applyFont="1" applyBorder="1" applyAlignment="1">
      <alignment wrapText="1"/>
    </xf>
    <xf numFmtId="172" fontId="32" fillId="0" borderId="27" xfId="58" applyNumberFormat="1" applyFont="1" applyFill="1" applyBorder="1"/>
    <xf numFmtId="172" fontId="32" fillId="0" borderId="28" xfId="58" applyNumberFormat="1" applyFont="1" applyFill="1" applyBorder="1"/>
    <xf numFmtId="170" fontId="31" fillId="0" borderId="0" xfId="58" applyNumberFormat="1" applyFont="1" applyFill="1" applyBorder="1" applyAlignment="1">
      <alignment wrapText="1"/>
    </xf>
    <xf numFmtId="0" fontId="31" fillId="0" borderId="2" xfId="0" applyFont="1" applyBorder="1"/>
    <xf numFmtId="0" fontId="30" fillId="0" borderId="15" xfId="0" applyFont="1" applyBorder="1" applyAlignment="1">
      <alignment horizontal="right" wrapText="1"/>
    </xf>
    <xf numFmtId="0" fontId="32" fillId="0" borderId="29" xfId="0" applyFont="1" applyBorder="1" applyAlignment="1">
      <alignment horizontal="right" wrapText="1"/>
    </xf>
    <xf numFmtId="0" fontId="33" fillId="0" borderId="30" xfId="0" applyFont="1" applyBorder="1" applyAlignment="1">
      <alignment wrapText="1"/>
    </xf>
    <xf numFmtId="0" fontId="33" fillId="0" borderId="15" xfId="0" applyFont="1" applyBorder="1" applyAlignment="1">
      <alignment wrapText="1"/>
    </xf>
    <xf numFmtId="0" fontId="32" fillId="0" borderId="29" xfId="0" applyFont="1" applyBorder="1" applyAlignment="1">
      <alignment horizontal="right"/>
    </xf>
    <xf numFmtId="0" fontId="33" fillId="0" borderId="30" xfId="0" applyFont="1" applyBorder="1"/>
    <xf numFmtId="0" fontId="35" fillId="27" borderId="17" xfId="0" applyFont="1" applyFill="1" applyBorder="1" applyAlignment="1">
      <alignment horizontal="centerContinuous" vertical="center"/>
    </xf>
    <xf numFmtId="0" fontId="36" fillId="27" borderId="16" xfId="0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 wrapText="1"/>
    </xf>
    <xf numFmtId="167" fontId="37" fillId="27" borderId="19" xfId="0" applyNumberFormat="1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/>
    </xf>
    <xf numFmtId="167" fontId="37" fillId="27" borderId="19" xfId="0" applyNumberFormat="1" applyFont="1" applyFill="1" applyBorder="1" applyAlignment="1">
      <alignment horizontal="centerContinuous" vertical="center"/>
    </xf>
    <xf numFmtId="0" fontId="31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171" fontId="32" fillId="0" borderId="0" xfId="0" applyNumberFormat="1" applyFont="1" applyAlignment="1">
      <alignment wrapText="1"/>
    </xf>
    <xf numFmtId="0" fontId="30" fillId="0" borderId="0" xfId="0" applyFont="1" applyAlignment="1">
      <alignment horizontal="left" wrapText="1"/>
    </xf>
    <xf numFmtId="171" fontId="33" fillId="0" borderId="0" xfId="0" applyNumberFormat="1" applyFont="1" applyAlignment="1">
      <alignment wrapText="1"/>
    </xf>
    <xf numFmtId="3" fontId="31" fillId="0" borderId="25" xfId="0" applyNumberFormat="1" applyFont="1" applyBorder="1"/>
    <xf numFmtId="0" fontId="31" fillId="0" borderId="25" xfId="0" applyFont="1" applyBorder="1"/>
    <xf numFmtId="0" fontId="30" fillId="0" borderId="0" xfId="0" applyFont="1" applyAlignment="1">
      <alignment horizontal="right" wrapText="1"/>
    </xf>
    <xf numFmtId="168" fontId="0" fillId="0" borderId="0" xfId="0" applyNumberFormat="1"/>
    <xf numFmtId="0" fontId="33" fillId="26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67" fontId="37" fillId="27" borderId="16" xfId="0" applyNumberFormat="1" applyFont="1" applyFill="1" applyBorder="1" applyAlignment="1">
      <alignment horizontal="center" vertical="center" wrapText="1"/>
    </xf>
    <xf numFmtId="167" fontId="37" fillId="27" borderId="3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horizontal="center" wrapText="1"/>
    </xf>
  </cellXfs>
  <cellStyles count="60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rmal 3" xfId="59" xr:uid="{1C101BE1-5A1F-B34E-8336-B618BC5163C3}"/>
    <cellStyle name="Notas" xfId="15" builtinId="10" customBuiltin="1"/>
    <cellStyle name="Salida" xfId="10" builtinId="21" customBuiltin="1"/>
    <cellStyle name="SAPBEXaggData" xfId="18" xr:uid="{00000000-0005-0000-0000-00000D000000}"/>
    <cellStyle name="SAPBEXaggDataEmph" xfId="19" xr:uid="{00000000-0005-0000-0000-00000E000000}"/>
    <cellStyle name="SAPBEXaggItem" xfId="20" xr:uid="{00000000-0005-0000-0000-00000F000000}"/>
    <cellStyle name="SAPBEXaggItemX" xfId="21" xr:uid="{00000000-0005-0000-0000-000010000000}"/>
    <cellStyle name="SAPBEXchaText" xfId="22" xr:uid="{00000000-0005-0000-0000-000011000000}"/>
    <cellStyle name="SAPBEXexcBad7" xfId="23" xr:uid="{00000000-0005-0000-0000-000012000000}"/>
    <cellStyle name="SAPBEXexcBad8" xfId="24" xr:uid="{00000000-0005-0000-0000-000013000000}"/>
    <cellStyle name="SAPBEXexcBad9" xfId="25" xr:uid="{00000000-0005-0000-0000-000014000000}"/>
    <cellStyle name="SAPBEXexcCritical4" xfId="26" xr:uid="{00000000-0005-0000-0000-000015000000}"/>
    <cellStyle name="SAPBEXexcCritical5" xfId="27" xr:uid="{00000000-0005-0000-0000-000016000000}"/>
    <cellStyle name="SAPBEXexcCritical6" xfId="28" xr:uid="{00000000-0005-0000-0000-000017000000}"/>
    <cellStyle name="SAPBEXexcGood1" xfId="29" xr:uid="{00000000-0005-0000-0000-000018000000}"/>
    <cellStyle name="SAPBEXexcGood2" xfId="30" xr:uid="{00000000-0005-0000-0000-000019000000}"/>
    <cellStyle name="SAPBEXexcGood3" xfId="31" xr:uid="{00000000-0005-0000-0000-00001A000000}"/>
    <cellStyle name="SAPBEXfilterDrill" xfId="32" xr:uid="{00000000-0005-0000-0000-00001B000000}"/>
    <cellStyle name="SAPBEXfilterItem" xfId="33" xr:uid="{00000000-0005-0000-0000-00001C000000}"/>
    <cellStyle name="SAPBEXfilterText" xfId="34" xr:uid="{00000000-0005-0000-0000-00001D000000}"/>
    <cellStyle name="SAPBEXformats" xfId="35" xr:uid="{00000000-0005-0000-0000-00001E000000}"/>
    <cellStyle name="SAPBEXheaderItem" xfId="36" xr:uid="{00000000-0005-0000-0000-00001F000000}"/>
    <cellStyle name="SAPBEXheaderText" xfId="37" xr:uid="{00000000-0005-0000-0000-000020000000}"/>
    <cellStyle name="SAPBEXHLevel0" xfId="38" xr:uid="{00000000-0005-0000-0000-000021000000}"/>
    <cellStyle name="SAPBEXHLevel0X" xfId="39" xr:uid="{00000000-0005-0000-0000-000022000000}"/>
    <cellStyle name="SAPBEXHLevel1" xfId="40" xr:uid="{00000000-0005-0000-0000-000023000000}"/>
    <cellStyle name="SAPBEXHLevel1X" xfId="41" xr:uid="{00000000-0005-0000-0000-000024000000}"/>
    <cellStyle name="SAPBEXHLevel2" xfId="42" xr:uid="{00000000-0005-0000-0000-000025000000}"/>
    <cellStyle name="SAPBEXHLevel2X" xfId="43" xr:uid="{00000000-0005-0000-0000-000026000000}"/>
    <cellStyle name="SAPBEXHLevel3" xfId="44" xr:uid="{00000000-0005-0000-0000-000027000000}"/>
    <cellStyle name="SAPBEXHLevel3X" xfId="45" xr:uid="{00000000-0005-0000-0000-000028000000}"/>
    <cellStyle name="SAPBEXinputData" xfId="46" xr:uid="{00000000-0005-0000-0000-000029000000}"/>
    <cellStyle name="SAPBEXresData" xfId="47" xr:uid="{00000000-0005-0000-0000-00002A000000}"/>
    <cellStyle name="SAPBEXresDataEmph" xfId="48" xr:uid="{00000000-0005-0000-0000-00002B000000}"/>
    <cellStyle name="SAPBEXresItem" xfId="49" xr:uid="{00000000-0005-0000-0000-00002C000000}"/>
    <cellStyle name="SAPBEXresItemX" xfId="50" xr:uid="{00000000-0005-0000-0000-00002D000000}"/>
    <cellStyle name="SAPBEXstdData" xfId="51" xr:uid="{00000000-0005-0000-0000-00002E000000}"/>
    <cellStyle name="SAPBEXstdDataEmph" xfId="52" xr:uid="{00000000-0005-0000-0000-00002F000000}"/>
    <cellStyle name="SAPBEXstdItem" xfId="53" xr:uid="{00000000-0005-0000-0000-000030000000}"/>
    <cellStyle name="SAPBEXstdItemX" xfId="54" xr:uid="{00000000-0005-0000-0000-000031000000}"/>
    <cellStyle name="SAPBEXtitle" xfId="55" xr:uid="{00000000-0005-0000-0000-000032000000}"/>
    <cellStyle name="SAPBEXundefined" xfId="56" xr:uid="{00000000-0005-0000-0000-000033000000}"/>
    <cellStyle name="Sheet Title" xfId="57" xr:uid="{00000000-0005-0000-0000-000034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26" name="BExF5DEOMCAGFTAJLOVFY28QDWMY" hidden="1">
          <a:extLst>
            <a:ext uri="{FF2B5EF4-FFF2-40B4-BE49-F238E27FC236}">
              <a16:creationId xmlns:a16="http://schemas.microsoft.com/office/drawing/2014/main" id="{8854A3BA-3159-4DEB-9648-68FBE4AB9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8" name="BExY59IYWVF8QIZCC609QX7585TS" hidden="1">
          <a:extLst>
            <a:ext uri="{FF2B5EF4-FFF2-40B4-BE49-F238E27FC236}">
              <a16:creationId xmlns:a16="http://schemas.microsoft.com/office/drawing/2014/main" id="{B22E4DF7-A165-4D52-979A-E30F31C8A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1427956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6430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Common%20Files\SAP%20Shared\BW\BExAnalyzer.xla" TargetMode="External"/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9"/>
  <sheetViews>
    <sheetView showGridLines="0" tabSelected="1" zoomScaleNormal="100" workbookViewId="0">
      <selection activeCell="C3" sqref="B3:I57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8" customWidth="1"/>
    <col min="4" max="4" width="13.85546875" style="28" bestFit="1" customWidth="1"/>
    <col min="5" max="5" width="12.85546875" style="29" bestFit="1" customWidth="1"/>
    <col min="6" max="6" width="3.140625" style="29" customWidth="1"/>
    <col min="7" max="7" width="32.42578125" style="28" customWidth="1"/>
    <col min="8" max="8" width="14.42578125" customWidth="1"/>
    <col min="9" max="9" width="15.42578125" bestFit="1" customWidth="1"/>
    <col min="10" max="10" width="17.42578125" hidden="1" customWidth="1"/>
    <col min="11" max="11" width="0" hidden="1" customWidth="1"/>
    <col min="13" max="13" width="31.42578125" customWidth="1"/>
    <col min="14" max="14" width="11.7109375" bestFit="1" customWidth="1"/>
  </cols>
  <sheetData>
    <row r="1" spans="2:14" s="2" customFormat="1" x14ac:dyDescent="0.2">
      <c r="B1" s="1"/>
      <c r="C1" s="21"/>
      <c r="D1" s="21"/>
      <c r="E1" s="22"/>
      <c r="F1" s="22"/>
      <c r="G1" s="23"/>
      <c r="H1" s="3"/>
      <c r="L1" s="4"/>
      <c r="M1" s="1"/>
      <c r="N1" s="1"/>
    </row>
    <row r="2" spans="2:14" s="2" customFormat="1" x14ac:dyDescent="0.2">
      <c r="B2" s="1"/>
      <c r="C2" s="21"/>
      <c r="D2" s="21"/>
      <c r="E2" s="24"/>
      <c r="F2" s="24"/>
      <c r="G2" s="23"/>
      <c r="H2" s="3"/>
      <c r="L2" s="4"/>
      <c r="M2" s="1"/>
      <c r="N2" s="1"/>
    </row>
    <row r="3" spans="2:14" ht="15.75" x14ac:dyDescent="0.25">
      <c r="B3" s="16" t="s">
        <v>1</v>
      </c>
      <c r="C3" s="25"/>
      <c r="D3" s="25"/>
      <c r="E3" s="25"/>
      <c r="F3" s="25"/>
      <c r="G3" s="25"/>
      <c r="H3" s="16"/>
      <c r="I3" s="16"/>
    </row>
    <row r="4" spans="2:14" x14ac:dyDescent="0.2">
      <c r="B4" s="17" t="s">
        <v>62</v>
      </c>
      <c r="C4" s="26"/>
      <c r="D4" s="26"/>
      <c r="E4" s="26"/>
      <c r="F4" s="26"/>
      <c r="G4" s="26"/>
      <c r="H4" s="18"/>
      <c r="I4" s="18"/>
    </row>
    <row r="5" spans="2:14" x14ac:dyDescent="0.2">
      <c r="B5" s="17" t="s">
        <v>61</v>
      </c>
      <c r="C5" s="26"/>
      <c r="D5" s="26"/>
      <c r="E5" s="26"/>
      <c r="F5" s="26"/>
      <c r="G5" s="26"/>
      <c r="H5" s="18"/>
      <c r="I5" s="18"/>
    </row>
    <row r="6" spans="2:14" ht="8.25" customHeight="1" x14ac:dyDescent="0.2">
      <c r="B6" s="19"/>
      <c r="C6" s="27"/>
      <c r="D6" s="27"/>
      <c r="E6" s="27"/>
      <c r="F6" s="27"/>
      <c r="G6" s="27"/>
      <c r="H6" s="20"/>
      <c r="I6" s="20"/>
    </row>
    <row r="7" spans="2:14" ht="13.5" thickBot="1" x14ac:dyDescent="0.25">
      <c r="B7" s="124" t="s">
        <v>2</v>
      </c>
      <c r="C7" s="124"/>
      <c r="D7" s="124"/>
      <c r="E7" s="124"/>
      <c r="F7" s="124"/>
      <c r="G7" s="124"/>
      <c r="H7" s="124"/>
      <c r="I7" s="124"/>
    </row>
    <row r="8" spans="2:14" ht="13.5" thickBot="1" x14ac:dyDescent="0.25">
      <c r="B8" s="105" t="s">
        <v>0</v>
      </c>
      <c r="C8" s="106"/>
      <c r="D8" s="107">
        <v>2022</v>
      </c>
      <c r="E8" s="108">
        <v>2021</v>
      </c>
      <c r="F8" s="128" t="s">
        <v>60</v>
      </c>
      <c r="G8" s="129"/>
      <c r="H8" s="109">
        <v>2022</v>
      </c>
      <c r="I8" s="110">
        <v>2021</v>
      </c>
    </row>
    <row r="9" spans="2:14" x14ac:dyDescent="0.2">
      <c r="B9" s="31"/>
      <c r="C9" s="32"/>
      <c r="D9" s="33"/>
      <c r="E9" s="34"/>
      <c r="F9" s="35"/>
      <c r="G9" s="32"/>
      <c r="H9" s="36"/>
      <c r="I9" s="37"/>
    </row>
    <row r="10" spans="2:14" x14ac:dyDescent="0.2">
      <c r="B10" s="38"/>
      <c r="C10" s="111"/>
      <c r="D10" s="39"/>
      <c r="E10" s="40"/>
      <c r="F10" s="112"/>
      <c r="G10" s="113"/>
      <c r="H10" s="41"/>
      <c r="I10" s="42"/>
    </row>
    <row r="11" spans="2:14" x14ac:dyDescent="0.2">
      <c r="B11" s="43"/>
      <c r="C11" s="114" t="s">
        <v>3</v>
      </c>
      <c r="D11" s="44"/>
      <c r="E11" s="45"/>
      <c r="F11" s="46"/>
      <c r="G11" s="114" t="s">
        <v>24</v>
      </c>
      <c r="H11" s="47"/>
      <c r="I11" s="48"/>
    </row>
    <row r="12" spans="2:14" x14ac:dyDescent="0.2">
      <c r="B12" s="43"/>
      <c r="C12" s="112" t="s">
        <v>4</v>
      </c>
      <c r="D12" s="49">
        <v>1752760561.1900001</v>
      </c>
      <c r="E12" s="50">
        <v>3017192171.3899999</v>
      </c>
      <c r="F12" s="51"/>
      <c r="G12" s="112" t="s">
        <v>25</v>
      </c>
      <c r="H12" s="47">
        <v>5088424897.9700003</v>
      </c>
      <c r="I12" s="48">
        <v>5783034661.4300003</v>
      </c>
    </row>
    <row r="13" spans="2:14" ht="22.5" x14ac:dyDescent="0.2">
      <c r="B13" s="43"/>
      <c r="C13" s="112" t="s">
        <v>5</v>
      </c>
      <c r="D13" s="49">
        <v>1338691067.9299998</v>
      </c>
      <c r="E13" s="50">
        <v>2059005770.1900001</v>
      </c>
      <c r="F13" s="51"/>
      <c r="G13" s="112" t="s">
        <v>26</v>
      </c>
      <c r="H13" s="47">
        <v>502369810.73000002</v>
      </c>
      <c r="I13" s="48">
        <v>2734364785.0799999</v>
      </c>
      <c r="N13" s="123"/>
    </row>
    <row r="14" spans="2:14" ht="22.5" x14ac:dyDescent="0.2">
      <c r="B14" s="43"/>
      <c r="C14" s="52" t="s">
        <v>6</v>
      </c>
      <c r="D14" s="49">
        <v>301381357.86000001</v>
      </c>
      <c r="E14" s="50">
        <v>341067716.91000003</v>
      </c>
      <c r="F14" s="51"/>
      <c r="G14" s="112" t="s">
        <v>27</v>
      </c>
      <c r="H14" s="47">
        <v>791373313.82000005</v>
      </c>
      <c r="I14" s="48">
        <v>614280699.38999999</v>
      </c>
      <c r="N14" s="123"/>
    </row>
    <row r="15" spans="2:14" x14ac:dyDescent="0.2">
      <c r="B15" s="43"/>
      <c r="C15" s="52" t="s">
        <v>7</v>
      </c>
      <c r="D15" s="49">
        <v>0</v>
      </c>
      <c r="E15" s="50">
        <v>0</v>
      </c>
      <c r="F15" s="51"/>
      <c r="G15" s="112" t="s">
        <v>28</v>
      </c>
      <c r="H15" s="47">
        <v>0</v>
      </c>
      <c r="I15" s="48">
        <v>0</v>
      </c>
    </row>
    <row r="16" spans="2:14" x14ac:dyDescent="0.2">
      <c r="B16" s="53"/>
      <c r="C16" s="54" t="s">
        <v>8</v>
      </c>
      <c r="D16" s="49">
        <v>13415907.780000001</v>
      </c>
      <c r="E16" s="50">
        <v>15306679.02</v>
      </c>
      <c r="F16" s="51"/>
      <c r="G16" s="112" t="s">
        <v>29</v>
      </c>
      <c r="H16" s="47">
        <v>0</v>
      </c>
      <c r="I16" s="48">
        <v>0</v>
      </c>
    </row>
    <row r="17" spans="2:9" ht="33.75" x14ac:dyDescent="0.2">
      <c r="B17" s="55"/>
      <c r="C17" s="54" t="s">
        <v>9</v>
      </c>
      <c r="D17" s="49">
        <v>0</v>
      </c>
      <c r="E17" s="50">
        <v>0</v>
      </c>
      <c r="F17" s="51"/>
      <c r="G17" s="112" t="s">
        <v>30</v>
      </c>
      <c r="H17" s="47">
        <v>225307022.38</v>
      </c>
      <c r="I17" s="48">
        <v>225230533.99000001</v>
      </c>
    </row>
    <row r="18" spans="2:9" x14ac:dyDescent="0.2">
      <c r="B18" s="38"/>
      <c r="C18" s="52" t="s">
        <v>10</v>
      </c>
      <c r="D18" s="56">
        <v>1943504.75</v>
      </c>
      <c r="E18" s="57">
        <v>1641304.75</v>
      </c>
      <c r="F18" s="58"/>
      <c r="G18" s="112" t="s">
        <v>31</v>
      </c>
      <c r="H18" s="47">
        <v>2041222.67</v>
      </c>
      <c r="I18" s="48">
        <v>4610079</v>
      </c>
    </row>
    <row r="19" spans="2:9" x14ac:dyDescent="0.2">
      <c r="B19" s="38"/>
      <c r="C19" s="52" t="s">
        <v>11</v>
      </c>
      <c r="D19" s="59"/>
      <c r="E19" s="60"/>
      <c r="F19" s="114"/>
      <c r="G19" s="112" t="s">
        <v>32</v>
      </c>
      <c r="H19" s="47">
        <v>1328634871.1500001</v>
      </c>
      <c r="I19" s="48">
        <v>1027337535.27</v>
      </c>
    </row>
    <row r="20" spans="2:9" x14ac:dyDescent="0.2">
      <c r="B20" s="43"/>
      <c r="C20" s="61" t="s">
        <v>12</v>
      </c>
      <c r="D20" s="62">
        <f>SUM(D12:D19)</f>
        <v>3408192399.5100002</v>
      </c>
      <c r="E20" s="63">
        <f>SUM(E12:E19)</f>
        <v>5434213642.2600002</v>
      </c>
      <c r="F20" s="61"/>
      <c r="G20" s="115" t="s">
        <v>11</v>
      </c>
      <c r="H20" s="64"/>
      <c r="I20" s="65"/>
    </row>
    <row r="21" spans="2:9" x14ac:dyDescent="0.2">
      <c r="B21" s="43"/>
      <c r="C21" s="114" t="s">
        <v>11</v>
      </c>
      <c r="D21" s="59"/>
      <c r="E21" s="60"/>
      <c r="F21" s="114"/>
      <c r="G21" s="116" t="s">
        <v>33</v>
      </c>
      <c r="H21" s="64">
        <f>SUM(H12:H20)</f>
        <v>7938151138.7200012</v>
      </c>
      <c r="I21" s="65">
        <f>SUM(I12:I20)</f>
        <v>10388858294.16</v>
      </c>
    </row>
    <row r="22" spans="2:9" x14ac:dyDescent="0.2">
      <c r="B22" s="38"/>
      <c r="C22" s="114" t="s">
        <v>13</v>
      </c>
      <c r="D22" s="59"/>
      <c r="E22" s="66"/>
      <c r="F22" s="116"/>
      <c r="G22" s="114" t="s">
        <v>11</v>
      </c>
      <c r="H22" s="67"/>
      <c r="I22" s="68"/>
    </row>
    <row r="23" spans="2:9" ht="22.5" x14ac:dyDescent="0.2">
      <c r="B23" s="69"/>
      <c r="C23" s="112" t="s">
        <v>14</v>
      </c>
      <c r="D23" s="49">
        <v>836335960.75</v>
      </c>
      <c r="E23" s="50">
        <v>0</v>
      </c>
      <c r="F23" s="51"/>
      <c r="G23" s="114" t="s">
        <v>34</v>
      </c>
      <c r="H23" s="47"/>
      <c r="I23" s="48"/>
    </row>
    <row r="24" spans="2:9" ht="22.5" x14ac:dyDescent="0.2">
      <c r="B24" s="69"/>
      <c r="C24" s="112" t="s">
        <v>15</v>
      </c>
      <c r="D24" s="49">
        <v>308129010.51999998</v>
      </c>
      <c r="E24" s="50">
        <v>308236201.63999999</v>
      </c>
      <c r="F24" s="51"/>
      <c r="G24" s="112" t="s">
        <v>35</v>
      </c>
      <c r="H24" s="70">
        <v>19549535.440000001</v>
      </c>
      <c r="I24" s="71">
        <v>0</v>
      </c>
    </row>
    <row r="25" spans="2:9" ht="22.5" x14ac:dyDescent="0.2">
      <c r="B25" s="69"/>
      <c r="C25" s="112" t="s">
        <v>16</v>
      </c>
      <c r="D25" s="49">
        <v>28411308636.280003</v>
      </c>
      <c r="E25" s="50">
        <v>20430607763.460003</v>
      </c>
      <c r="F25" s="51"/>
      <c r="G25" s="115" t="s">
        <v>36</v>
      </c>
      <c r="H25" s="70">
        <v>11</v>
      </c>
      <c r="I25" s="71">
        <v>11</v>
      </c>
    </row>
    <row r="26" spans="2:9" x14ac:dyDescent="0.2">
      <c r="B26" s="43"/>
      <c r="C26" s="112" t="s">
        <v>17</v>
      </c>
      <c r="D26" s="49">
        <v>6359042666.5199995</v>
      </c>
      <c r="E26" s="50">
        <v>5847016900.8299999</v>
      </c>
      <c r="F26" s="51"/>
      <c r="G26" s="115" t="s">
        <v>37</v>
      </c>
      <c r="H26" s="70">
        <v>18841085626.900002</v>
      </c>
      <c r="I26" s="71">
        <v>19259970436.740002</v>
      </c>
    </row>
    <row r="27" spans="2:9" x14ac:dyDescent="0.2">
      <c r="B27" s="55"/>
      <c r="C27" s="112" t="s">
        <v>18</v>
      </c>
      <c r="D27" s="49">
        <v>296622181.28999996</v>
      </c>
      <c r="E27" s="50">
        <v>255256955.32999998</v>
      </c>
      <c r="F27" s="51"/>
      <c r="G27" s="115" t="s">
        <v>38</v>
      </c>
      <c r="H27" s="70">
        <v>0</v>
      </c>
      <c r="I27" s="71">
        <v>0</v>
      </c>
    </row>
    <row r="28" spans="2:9" ht="33.75" x14ac:dyDescent="0.2">
      <c r="B28" s="69"/>
      <c r="C28" s="112" t="s">
        <v>19</v>
      </c>
      <c r="D28" s="72">
        <v>-1912456320.1100001</v>
      </c>
      <c r="E28" s="73">
        <v>-1858835206.0700002</v>
      </c>
      <c r="F28" s="74"/>
      <c r="G28" s="115" t="s">
        <v>39</v>
      </c>
      <c r="H28" s="70">
        <v>110510131.58</v>
      </c>
      <c r="I28" s="71">
        <v>98111436.049999997</v>
      </c>
    </row>
    <row r="29" spans="2:9" x14ac:dyDescent="0.2">
      <c r="B29" s="43"/>
      <c r="C29" s="112" t="s">
        <v>20</v>
      </c>
      <c r="D29" s="49">
        <v>32457644.670000002</v>
      </c>
      <c r="E29" s="50">
        <v>32457644.670000002</v>
      </c>
      <c r="F29" s="51"/>
      <c r="G29" s="115" t="s">
        <v>40</v>
      </c>
      <c r="H29" s="70">
        <v>2478313.12</v>
      </c>
      <c r="I29" s="71">
        <v>938783.3</v>
      </c>
    </row>
    <row r="30" spans="2:9" ht="22.5" x14ac:dyDescent="0.2">
      <c r="B30" s="69"/>
      <c r="C30" s="112" t="s">
        <v>21</v>
      </c>
      <c r="D30" s="49">
        <v>0</v>
      </c>
      <c r="E30" s="50">
        <v>0</v>
      </c>
      <c r="F30" s="51"/>
      <c r="G30" s="115" t="s">
        <v>11</v>
      </c>
      <c r="H30" s="59"/>
      <c r="I30" s="68"/>
    </row>
    <row r="31" spans="2:9" x14ac:dyDescent="0.2">
      <c r="B31" s="69"/>
      <c r="C31" s="112" t="s">
        <v>22</v>
      </c>
      <c r="D31" s="49">
        <v>0</v>
      </c>
      <c r="E31" s="50">
        <v>0</v>
      </c>
      <c r="F31" s="51"/>
      <c r="G31" s="115" t="s">
        <v>11</v>
      </c>
      <c r="H31" s="64"/>
      <c r="I31" s="65"/>
    </row>
    <row r="32" spans="2:9" ht="12.75" customHeight="1" x14ac:dyDescent="0.2">
      <c r="B32" s="38"/>
      <c r="C32" s="112" t="s">
        <v>11</v>
      </c>
      <c r="D32" s="59"/>
      <c r="E32" s="60"/>
      <c r="F32" s="114"/>
      <c r="G32" s="75" t="s">
        <v>41</v>
      </c>
      <c r="H32" s="64">
        <f>SUM(H24:H31)</f>
        <v>18973623618.040001</v>
      </c>
      <c r="I32" s="65">
        <f>SUM(I24:I31)</f>
        <v>19359020667.09</v>
      </c>
    </row>
    <row r="33" spans="2:9" x14ac:dyDescent="0.2">
      <c r="B33" s="38"/>
      <c r="C33" s="116" t="s">
        <v>23</v>
      </c>
      <c r="D33" s="76">
        <f>SUM(D23:D32)</f>
        <v>34331439779.919998</v>
      </c>
      <c r="E33" s="77">
        <f>SUM(E23:E32)</f>
        <v>25014740259.860001</v>
      </c>
      <c r="F33" s="61"/>
      <c r="G33" s="75" t="s">
        <v>11</v>
      </c>
      <c r="H33" s="78"/>
      <c r="I33" s="79"/>
    </row>
    <row r="34" spans="2:9" ht="24" customHeight="1" thickBot="1" x14ac:dyDescent="0.25">
      <c r="B34" s="38"/>
      <c r="C34" s="116" t="s">
        <v>59</v>
      </c>
      <c r="D34" s="80">
        <f>+D20+D33</f>
        <v>37739632179.43</v>
      </c>
      <c r="E34" s="81">
        <f>+E20+E33</f>
        <v>30448953902.120003</v>
      </c>
      <c r="F34" s="82"/>
      <c r="G34" s="117" t="s">
        <v>42</v>
      </c>
      <c r="H34" s="64">
        <f>+H32+H21</f>
        <v>26911774756.760002</v>
      </c>
      <c r="I34" s="65">
        <f>+I21+I32</f>
        <v>29747878961.25</v>
      </c>
    </row>
    <row r="35" spans="2:9" ht="13.5" thickTop="1" x14ac:dyDescent="0.2">
      <c r="B35" s="38"/>
      <c r="C35" s="116"/>
      <c r="D35" s="76"/>
      <c r="E35" s="63"/>
      <c r="F35" s="61"/>
      <c r="G35" s="112" t="s">
        <v>11</v>
      </c>
      <c r="H35" s="47"/>
      <c r="I35" s="48"/>
    </row>
    <row r="36" spans="2:9" x14ac:dyDescent="0.2">
      <c r="B36" s="38"/>
      <c r="C36" s="118" t="s">
        <v>11</v>
      </c>
      <c r="D36" s="83"/>
      <c r="E36" s="84"/>
      <c r="F36" s="52"/>
      <c r="G36" s="117" t="s">
        <v>43</v>
      </c>
      <c r="H36" s="47"/>
      <c r="I36" s="48"/>
    </row>
    <row r="37" spans="2:9" ht="22.5" x14ac:dyDescent="0.2">
      <c r="B37" s="38"/>
      <c r="C37" s="118" t="s">
        <v>11</v>
      </c>
      <c r="D37" s="83"/>
      <c r="E37" s="84"/>
      <c r="F37" s="52"/>
      <c r="G37" s="117" t="s">
        <v>44</v>
      </c>
      <c r="H37" s="85">
        <f>SUM(H38:H40)</f>
        <v>11382270788.079998</v>
      </c>
      <c r="I37" s="65">
        <f>SUM(I38:I40)</f>
        <v>11185491784.870001</v>
      </c>
    </row>
    <row r="38" spans="2:9" x14ac:dyDescent="0.2">
      <c r="B38" s="38"/>
      <c r="C38" s="118" t="s">
        <v>11</v>
      </c>
      <c r="D38" s="83"/>
      <c r="E38" s="84"/>
      <c r="F38" s="52"/>
      <c r="G38" s="112" t="s">
        <v>45</v>
      </c>
      <c r="H38" s="47">
        <v>10341259029.349998</v>
      </c>
      <c r="I38" s="48">
        <v>10223404932</v>
      </c>
    </row>
    <row r="39" spans="2:9" x14ac:dyDescent="0.2">
      <c r="B39" s="38"/>
      <c r="C39" s="118" t="s">
        <v>11</v>
      </c>
      <c r="D39" s="83"/>
      <c r="E39" s="84"/>
      <c r="F39" s="52"/>
      <c r="G39" s="112" t="s">
        <v>46</v>
      </c>
      <c r="H39" s="47">
        <v>1024764313.22</v>
      </c>
      <c r="I39" s="48">
        <v>945839407.36000001</v>
      </c>
    </row>
    <row r="40" spans="2:9" ht="22.5" x14ac:dyDescent="0.2">
      <c r="B40" s="38"/>
      <c r="C40" s="118" t="s">
        <v>11</v>
      </c>
      <c r="D40" s="83"/>
      <c r="E40" s="84"/>
      <c r="F40" s="52"/>
      <c r="G40" s="112" t="s">
        <v>47</v>
      </c>
      <c r="H40" s="47">
        <v>16247445.510000002</v>
      </c>
      <c r="I40" s="48">
        <v>16247445.510000002</v>
      </c>
    </row>
    <row r="41" spans="2:9" x14ac:dyDescent="0.2">
      <c r="B41" s="38"/>
      <c r="C41" s="118" t="s">
        <v>11</v>
      </c>
      <c r="D41" s="83"/>
      <c r="E41" s="84"/>
      <c r="F41" s="52"/>
      <c r="G41" s="117" t="s">
        <v>11</v>
      </c>
      <c r="H41" s="47"/>
      <c r="I41" s="48"/>
    </row>
    <row r="42" spans="2:9" ht="22.5" x14ac:dyDescent="0.2">
      <c r="B42" s="38"/>
      <c r="C42" s="118" t="s">
        <v>11</v>
      </c>
      <c r="D42" s="83"/>
      <c r="E42" s="84"/>
      <c r="F42" s="52"/>
      <c r="G42" s="117" t="s">
        <v>48</v>
      </c>
      <c r="H42" s="85">
        <f>SUM(H43:H47)</f>
        <v>-554413364.04999924</v>
      </c>
      <c r="I42" s="86">
        <f>SUM(I43:I47)</f>
        <v>-10484416844.34</v>
      </c>
    </row>
    <row r="43" spans="2:9" ht="22.5" x14ac:dyDescent="0.2">
      <c r="B43" s="38"/>
      <c r="C43" s="118" t="s">
        <v>11</v>
      </c>
      <c r="D43" s="83"/>
      <c r="E43" s="84"/>
      <c r="F43" s="52"/>
      <c r="G43" s="119" t="s">
        <v>49</v>
      </c>
      <c r="H43" s="47">
        <v>2606651969.3499999</v>
      </c>
      <c r="I43" s="120">
        <v>1245595686.4000003</v>
      </c>
    </row>
    <row r="44" spans="2:9" x14ac:dyDescent="0.2">
      <c r="B44" s="38"/>
      <c r="C44" s="118" t="s">
        <v>11</v>
      </c>
      <c r="D44" s="83"/>
      <c r="E44" s="84"/>
      <c r="F44" s="52"/>
      <c r="G44" s="119" t="s">
        <v>50</v>
      </c>
      <c r="H44" s="47">
        <v>12698632445.439999</v>
      </c>
      <c r="I44" s="120">
        <v>9840217701.1900005</v>
      </c>
    </row>
    <row r="45" spans="2:9" x14ac:dyDescent="0.2">
      <c r="B45" s="38"/>
      <c r="C45" s="118" t="s">
        <v>11</v>
      </c>
      <c r="D45" s="83"/>
      <c r="E45" s="84"/>
      <c r="F45" s="52"/>
      <c r="G45" s="112" t="s">
        <v>51</v>
      </c>
      <c r="H45" s="47">
        <v>6653753041.8800001</v>
      </c>
      <c r="I45" s="121">
        <v>15541329.790000001</v>
      </c>
    </row>
    <row r="46" spans="2:9" x14ac:dyDescent="0.2">
      <c r="B46" s="38"/>
      <c r="C46" s="118" t="s">
        <v>11</v>
      </c>
      <c r="D46" s="83"/>
      <c r="E46" s="84"/>
      <c r="F46" s="52"/>
      <c r="G46" s="112" t="s">
        <v>52</v>
      </c>
      <c r="H46" s="47">
        <v>0</v>
      </c>
      <c r="I46" s="121">
        <v>0</v>
      </c>
    </row>
    <row r="47" spans="2:9" ht="22.5" x14ac:dyDescent="0.2">
      <c r="B47" s="38"/>
      <c r="C47" s="118" t="s">
        <v>11</v>
      </c>
      <c r="D47" s="83"/>
      <c r="E47" s="84"/>
      <c r="F47" s="52"/>
      <c r="G47" s="112" t="s">
        <v>53</v>
      </c>
      <c r="H47" s="87">
        <v>-22513450820.719997</v>
      </c>
      <c r="I47" s="120">
        <v>-21585771561.720001</v>
      </c>
    </row>
    <row r="48" spans="2:9" x14ac:dyDescent="0.2">
      <c r="B48" s="38"/>
      <c r="C48" s="118" t="s">
        <v>11</v>
      </c>
      <c r="D48" s="83"/>
      <c r="E48" s="88"/>
      <c r="F48" s="52"/>
      <c r="G48" s="117" t="s">
        <v>11</v>
      </c>
      <c r="H48" s="64"/>
      <c r="I48" s="65"/>
    </row>
    <row r="49" spans="2:13" ht="33.75" x14ac:dyDescent="0.2">
      <c r="B49" s="38"/>
      <c r="C49" s="118" t="s">
        <v>11</v>
      </c>
      <c r="D49" s="83"/>
      <c r="E49" s="88"/>
      <c r="F49" s="52"/>
      <c r="G49" s="117" t="s">
        <v>54</v>
      </c>
      <c r="H49" s="89">
        <f>+H50+H51</f>
        <v>0</v>
      </c>
      <c r="I49" s="90">
        <v>0</v>
      </c>
    </row>
    <row r="50" spans="2:13" x14ac:dyDescent="0.2">
      <c r="B50" s="38"/>
      <c r="C50" s="122" t="s">
        <v>11</v>
      </c>
      <c r="D50" s="91"/>
      <c r="E50" s="40"/>
      <c r="F50" s="112"/>
      <c r="G50" s="92" t="s">
        <v>55</v>
      </c>
      <c r="H50" s="93">
        <v>0</v>
      </c>
      <c r="I50" s="37">
        <v>0</v>
      </c>
    </row>
    <row r="51" spans="2:13" ht="22.5" x14ac:dyDescent="0.2">
      <c r="B51" s="43"/>
      <c r="C51" s="111" t="s">
        <v>11</v>
      </c>
      <c r="D51" s="94"/>
      <c r="E51" s="40"/>
      <c r="F51" s="112"/>
      <c r="G51" s="112" t="s">
        <v>56</v>
      </c>
      <c r="H51" s="67">
        <v>0</v>
      </c>
      <c r="I51" s="42">
        <v>0</v>
      </c>
    </row>
    <row r="52" spans="2:13" x14ac:dyDescent="0.2">
      <c r="B52" s="38"/>
      <c r="C52" s="111" t="s">
        <v>11</v>
      </c>
      <c r="D52" s="94"/>
      <c r="E52" s="40"/>
      <c r="F52" s="112"/>
      <c r="G52" s="117" t="s">
        <v>11</v>
      </c>
      <c r="H52" s="67"/>
      <c r="I52" s="42"/>
    </row>
    <row r="53" spans="2:13" ht="22.5" x14ac:dyDescent="0.2">
      <c r="B53" s="43"/>
      <c r="C53" s="111" t="s">
        <v>11</v>
      </c>
      <c r="D53" s="49"/>
      <c r="E53" s="50"/>
      <c r="F53" s="51"/>
      <c r="G53" s="117" t="s">
        <v>57</v>
      </c>
      <c r="H53" s="64">
        <f>+H37+H42</f>
        <v>10827857424.029999</v>
      </c>
      <c r="I53" s="65">
        <f>+I37+I42</f>
        <v>701074940.53000069</v>
      </c>
    </row>
    <row r="54" spans="2:13" x14ac:dyDescent="0.2">
      <c r="B54" s="43"/>
      <c r="C54" s="111" t="s">
        <v>11</v>
      </c>
      <c r="D54" s="49"/>
      <c r="E54" s="50"/>
      <c r="F54" s="51"/>
      <c r="G54" s="117" t="s">
        <v>11</v>
      </c>
      <c r="H54" s="47"/>
      <c r="I54" s="48"/>
    </row>
    <row r="55" spans="2:13" ht="23.25" thickBot="1" x14ac:dyDescent="0.25">
      <c r="B55" s="43"/>
      <c r="C55" s="111" t="s">
        <v>11</v>
      </c>
      <c r="D55" s="49"/>
      <c r="E55" s="50"/>
      <c r="F55" s="51"/>
      <c r="G55" s="117" t="s">
        <v>58</v>
      </c>
      <c r="H55" s="95">
        <f>+H34+H53</f>
        <v>37739632180.790001</v>
      </c>
      <c r="I55" s="96">
        <f>+I34+I53</f>
        <v>30448953901.779999</v>
      </c>
      <c r="L55" s="30"/>
      <c r="M55" s="30"/>
    </row>
    <row r="56" spans="2:13" ht="13.5" thickTop="1" x14ac:dyDescent="0.2">
      <c r="B56" s="43"/>
      <c r="C56" s="97"/>
      <c r="D56" s="49"/>
      <c r="E56" s="50"/>
      <c r="F56" s="51"/>
      <c r="G56" s="117"/>
      <c r="H56" s="47"/>
      <c r="I56" s="48"/>
    </row>
    <row r="57" spans="2:13" ht="13.5" thickBot="1" x14ac:dyDescent="0.25">
      <c r="B57" s="98"/>
      <c r="C57" s="99"/>
      <c r="D57" s="100"/>
      <c r="E57" s="101"/>
      <c r="F57" s="102"/>
      <c r="G57" s="102"/>
      <c r="H57" s="103"/>
      <c r="I57" s="104"/>
    </row>
    <row r="58" spans="2:13" x14ac:dyDescent="0.2">
      <c r="H58" s="30"/>
      <c r="I58" s="30"/>
    </row>
    <row r="59" spans="2:13" x14ac:dyDescent="0.2">
      <c r="H59" s="5"/>
      <c r="I59" s="5"/>
    </row>
    <row r="60" spans="2:13" ht="25.5" customHeight="1" x14ac:dyDescent="0.2">
      <c r="G60" s="127"/>
      <c r="H60" s="127"/>
      <c r="I60" s="127"/>
    </row>
    <row r="61" spans="2:13" x14ac:dyDescent="0.2">
      <c r="H61" s="11"/>
    </row>
    <row r="62" spans="2:13" x14ac:dyDescent="0.2">
      <c r="H62" s="12"/>
    </row>
    <row r="63" spans="2:13" x14ac:dyDescent="0.2">
      <c r="C63" s="130"/>
      <c r="D63" s="130"/>
      <c r="E63" s="131"/>
      <c r="F63" s="131"/>
      <c r="G63" s="130"/>
      <c r="H63" s="132"/>
    </row>
    <row r="64" spans="2:13" x14ac:dyDescent="0.2">
      <c r="C64" s="130"/>
      <c r="D64" s="130"/>
      <c r="E64" s="131"/>
      <c r="F64" s="131"/>
      <c r="G64" s="130"/>
      <c r="H64" s="130"/>
    </row>
    <row r="65" spans="2:8" ht="15.75" customHeight="1" x14ac:dyDescent="0.2">
      <c r="C65" s="133"/>
      <c r="D65" s="133"/>
      <c r="E65" s="131"/>
      <c r="F65" s="131"/>
      <c r="G65" s="133"/>
      <c r="H65" s="133"/>
    </row>
    <row r="66" spans="2:8" ht="15.75" customHeight="1" x14ac:dyDescent="0.2">
      <c r="C66" s="125"/>
      <c r="D66" s="125"/>
      <c r="G66" s="126"/>
      <c r="H66" s="126"/>
    </row>
    <row r="69" spans="2:8" ht="15" x14ac:dyDescent="0.25">
      <c r="B69" s="15"/>
    </row>
  </sheetData>
  <mergeCells count="7">
    <mergeCell ref="B7:I7"/>
    <mergeCell ref="C65:D65"/>
    <mergeCell ref="C66:D66"/>
    <mergeCell ref="G65:H65"/>
    <mergeCell ref="G66:H66"/>
    <mergeCell ref="G60:I60"/>
    <mergeCell ref="F8:G8"/>
  </mergeCells>
  <printOptions horizontalCentered="1"/>
  <pageMargins left="0.25" right="0.25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9"/>
      <c r="B1" s="10" t="e">
        <f ca="1">[1]!BexGetCellData("003N8D85VN5WHY95OZ9S05CNN","","DP_2")</f>
        <v>#NAME?</v>
      </c>
      <c r="C1" s="10" t="e">
        <f ca="1">[1]!BexGetCellData("003N8D85VN5Y88OYUKVCK6RBE","","DP_2")</f>
        <v>#NAME?</v>
      </c>
    </row>
    <row r="2" spans="1:3" x14ac:dyDescent="0.2">
      <c r="A2" s="10" t="e">
        <f ca="1">[1]!BexGetCellData("","003N8D85VN5WHXYYGMBJV0SGC","DP_2")</f>
        <v>#NAME?</v>
      </c>
      <c r="B2" s="8" t="e">
        <f ca="1">[1]!BexGetCellData("003N8D85VN5WHY95OZ9S05CNN","003N8D85VN5WHXYYGMBJV0SGC","DP_2")</f>
        <v>#NAME?</v>
      </c>
      <c r="C2" s="8" t="e">
        <f ca="1">[1]!BexGetCellData("003N8D85VN5Y88OYUKVCK6RBE","003N8D85VN5WHXYYGMBJV0SGC","DP_2")</f>
        <v>#NAME?</v>
      </c>
    </row>
    <row r="3" spans="1:3" x14ac:dyDescent="0.2">
      <c r="A3" s="10" t="e">
        <f ca="1">[1]!BexGetCellData("","003N8D85VN5WHXYYHQTX0GZDH","DP_2")</f>
        <v>#NAME?</v>
      </c>
      <c r="B3" s="8" t="e">
        <f ca="1">[1]!BexGetCellData("003N8D85VN5WHY95OZ9S05CNN","003N8D85VN5WHXYYHQTX0GZDH","DP_2")</f>
        <v>#NAME?</v>
      </c>
      <c r="C3" s="8" t="e">
        <f ca="1">[1]!BexGetCellData("003N8D85VN5Y88OYUKVCK6RBE","003N8D85VN5WHXYYHQTX0GZDH","DP_2")</f>
        <v>#NAME?</v>
      </c>
    </row>
    <row r="4" spans="1:3" x14ac:dyDescent="0.2">
      <c r="A4" s="10" t="e">
        <f ca="1">[1]!BexGetCellData("","003N8D85VN5WHXYYIHA312Z2T","DP_2")</f>
        <v>#NAME?</v>
      </c>
      <c r="B4" s="6" t="e">
        <f ca="1">[1]!BexGetCellData("003N8D85VN5WHY95OZ9S05CNN","003N8D85VN5WHXYYIHA312Z2T","DP_2")</f>
        <v>#NAME?</v>
      </c>
      <c r="C4" s="6" t="e">
        <f ca="1">[1]!BexGetCellData("003N8D85VN5Y88OYUKVCK6RBE","003N8D85VN5WHXYYIHA312Z2T","DP_2")</f>
        <v>#NAME?</v>
      </c>
    </row>
    <row r="5" spans="1:3" x14ac:dyDescent="0.2">
      <c r="A5" s="10" t="e">
        <f ca="1">[1]!BexGetCellData("","003N8D85VN5WHXYYJFH6AB0UT","DP_2")</f>
        <v>#NAME?</v>
      </c>
      <c r="B5" s="6" t="e">
        <f ca="1">[1]!BexGetCellData("003N8D85VN5WHY95OZ9S05CNN","003N8D85VN5WHXYYJFH6AB0UT","DP_2")</f>
        <v>#NAME?</v>
      </c>
      <c r="C5" s="6" t="e">
        <f ca="1">[1]!BexGetCellData("003N8D85VN5Y88OYUKVCK6RBE","003N8D85VN5WHXYYJFH6AB0UT","DP_2")</f>
        <v>#NAME?</v>
      </c>
    </row>
    <row r="6" spans="1:3" x14ac:dyDescent="0.2">
      <c r="A6" s="10" t="e">
        <f ca="1">[1]!BexGetCellData("","003N8D85VN5WHXYYK9UP6GOPK","DP_2")</f>
        <v>#NAME?</v>
      </c>
      <c r="B6" s="6" t="e">
        <f ca="1">[1]!BexGetCellData("003N8D85VN5WHY95OZ9S05CNN","003N8D85VN5WHXYYK9UP6GOPK","DP_2")</f>
        <v>#NAME?</v>
      </c>
      <c r="C6" s="6" t="e">
        <f ca="1">[1]!BexGetCellData("003N8D85VN5Y88OYUKVCK6RBE","003N8D85VN5WHXYYK9UP6GOPK","DP_2")</f>
        <v>#NAME?</v>
      </c>
    </row>
    <row r="7" spans="1:3" x14ac:dyDescent="0.2">
      <c r="A7" s="10" t="e">
        <f ca="1">[1]!BexGetCellData("","003N8D85VN5WHXYYKUQD6W1SO","DP_2")</f>
        <v>#NAME?</v>
      </c>
      <c r="B7" s="7" t="e">
        <f ca="1">[1]!BexGetCellData("003N8D85VN5WHY95OZ9S05CNN","003N8D85VN5WHXYYKUQD6W1SO","DP_2")</f>
        <v>#NAME?</v>
      </c>
      <c r="C7" s="8" t="e">
        <f ca="1">[1]!BexGetCellData("003N8D85VN5Y88OYUKVCK6RBE","003N8D85VN5WHXYYKUQD6W1SO","DP_2")</f>
        <v>#NAME?</v>
      </c>
    </row>
    <row r="8" spans="1:3" x14ac:dyDescent="0.2">
      <c r="A8" s="10" t="e">
        <f ca="1">[1]!BexGetCellData("","003N8D85VN5WHXYYLGK325FDM","DP_2")</f>
        <v>#NAME?</v>
      </c>
      <c r="B8" s="6" t="e">
        <f ca="1">[1]!BexGetCellData("003N8D85VN5WHY95OZ9S05CNN","003N8D85VN5WHXYYLGK325FDM","DP_2")</f>
        <v>#NAME?</v>
      </c>
      <c r="C8" s="6" t="e">
        <f ca="1">[1]!BexGetCellData("003N8D85VN5Y88OYUKVCK6RBE","003N8D85VN5WHXYYLGK325FDM","DP_2")</f>
        <v>#NAME?</v>
      </c>
    </row>
    <row r="9" spans="1:3" x14ac:dyDescent="0.2">
      <c r="A9" s="10" t="e">
        <f ca="1">[1]!BexGetCellData("","003N8D85VN5WHXYYM00MY6RKQ","DP_2")</f>
        <v>#NAME?</v>
      </c>
      <c r="B9" s="7" t="e">
        <f ca="1">[1]!BexGetCellData("003N8D85VN5WHY95OZ9S05CNN","003N8D85VN5WHXYYM00MY6RKQ","DP_2")</f>
        <v>#NAME?</v>
      </c>
      <c r="C9" s="8" t="e">
        <f ca="1">[1]!BexGetCellData("003N8D85VN5Y88OYUKVCK6RBE","003N8D85VN5WHXYYM00MY6RKQ","DP_2")</f>
        <v>#NAME?</v>
      </c>
    </row>
    <row r="10" spans="1:3" x14ac:dyDescent="0.2">
      <c r="A10" s="10" t="e">
        <f ca="1">[1]!BexGetCellData("","003N8D85VN5WHXYYMNG18MZVE","DP_2")</f>
        <v>#NAME?</v>
      </c>
      <c r="B10" s="7" t="e">
        <f ca="1">[1]!BexGetCellData("003N8D85VN5WHY95OZ9S05CNN","003N8D85VN5WHXYYMNG18MZVE","DP_2")</f>
        <v>#NAME?</v>
      </c>
      <c r="C10" s="6" t="e">
        <f ca="1">[1]!BexGetCellData("003N8D85VN5Y88OYUKVCK6RBE","003N8D85VN5WHXYYMNG18MZVE","DP_2")</f>
        <v>#NAME?</v>
      </c>
    </row>
    <row r="11" spans="1:3" x14ac:dyDescent="0.2">
      <c r="A11" s="10" t="e">
        <f ca="1">[1]!BexGetCellData("","003N8D85VN5WHY982ZBRCCOPL","DP_2")</f>
        <v>#NAME?</v>
      </c>
      <c r="B11" s="6" t="e">
        <f ca="1">[1]!BexGetCellData("003N8D85VN5WHY95OZ9S05CNN","003N8D85VN5WHY982ZBRCCOPL","DP_2")</f>
        <v>#NAME?</v>
      </c>
      <c r="C11" s="6" t="e">
        <f ca="1">[1]!BexGetCellData("003N8D85VN5Y88OYUKVCK6RBE","003N8D85VN5WHY982ZBRCCOPL","DP_2")</f>
        <v>#NAME?</v>
      </c>
    </row>
    <row r="12" spans="1:3" x14ac:dyDescent="0.2">
      <c r="A12" s="10" t="e">
        <f ca="1">[1]!BexGetCellData("","003N8D85VN5WHY8XRC4EJO2A6","DP_2")</f>
        <v>#NAME?</v>
      </c>
      <c r="B12" s="8" t="e">
        <f ca="1">[1]!BexGetCellData("003N8D85VN5WHY95OZ9S05CNN","003N8D85VN5WHY8XRC4EJO2A6","DP_2")</f>
        <v>#NAME?</v>
      </c>
      <c r="C12" s="8" t="e">
        <f ca="1">[1]!BexGetCellData("003N8D85VN5Y88OYUKVCK6RBE","003N8D85VN5WHY8XRC4EJO2A6","DP_2")</f>
        <v>#NAME?</v>
      </c>
    </row>
    <row r="13" spans="1:3" x14ac:dyDescent="0.2">
      <c r="A13" s="10" t="e">
        <f ca="1">[1]!BexGetCellData("","003N8D85VN5WHY8XSMJG84OEO","DP_2")</f>
        <v>#NAME?</v>
      </c>
      <c r="B13" s="6" t="e">
        <f ca="1">[1]!BexGetCellData("003N8D85VN5WHY95OZ9S05CNN","003N8D85VN5WHY8XSMJG84OEO","DP_2")</f>
        <v>#NAME?</v>
      </c>
      <c r="C13" s="6" t="e">
        <f ca="1">[1]!BexGetCellData("003N8D85VN5Y88OYUKVCK6RBE","003N8D85VN5WHY8XSMJG84OEO","DP_2")</f>
        <v>#NAME?</v>
      </c>
    </row>
    <row r="14" spans="1:3" x14ac:dyDescent="0.2">
      <c r="A14" s="10" t="e">
        <f ca="1">[1]!BexGetCellData("","003N8D85VN5WHY8XTPY9O3YC0","DP_2")</f>
        <v>#NAME?</v>
      </c>
      <c r="B14" s="6" t="e">
        <f ca="1">[1]!BexGetCellData("003N8D85VN5WHY95OZ9S05CNN","003N8D85VN5WHY8XTPY9O3YC0","DP_2")</f>
        <v>#NAME?</v>
      </c>
      <c r="C14" s="6" t="e">
        <f ca="1">[1]!BexGetCellData("003N8D85VN5Y88OYUKVCK6RBE","003N8D85VN5WHY8XTPY9O3YC0","DP_2")</f>
        <v>#NAME?</v>
      </c>
    </row>
    <row r="15" spans="1:3" x14ac:dyDescent="0.2">
      <c r="A15" s="10" t="e">
        <f ca="1">[1]!BexGetCellData("","003N8D85VN5WHY8XUMAM086U3","DP_2")</f>
        <v>#NAME?</v>
      </c>
      <c r="B15" s="6" t="e">
        <f ca="1">[1]!BexGetCellData("003N8D85VN5WHY95OZ9S05CNN","003N8D85VN5WHY8XUMAM086U3","DP_2")</f>
        <v>#NAME?</v>
      </c>
      <c r="C15" s="6" t="e">
        <f ca="1">[1]!BexGetCellData("003N8D85VN5Y88OYUKVCK6RBE","003N8D85VN5WHY8XUMAM086U3","DP_2")</f>
        <v>#NAME?</v>
      </c>
    </row>
    <row r="16" spans="1:3" x14ac:dyDescent="0.2">
      <c r="A16" s="10" t="e">
        <f ca="1">[1]!BexGetCellData("","003N8D85VN5WHY8XXSRX4Y00S","DP_2")</f>
        <v>#NAME?</v>
      </c>
      <c r="B16" s="6" t="e">
        <f ca="1">[1]!BexGetCellData("003N8D85VN5WHY95OZ9S05CNN","003N8D85VN5WHY8XXSRX4Y00S","DP_2")</f>
        <v>#NAME?</v>
      </c>
      <c r="C16" s="6" t="e">
        <f ca="1">[1]!BexGetCellData("003N8D85VN5Y88OYUKVCK6RBE","003N8D85VN5WHY8XXSRX4Y00S","DP_2")</f>
        <v>#NAME?</v>
      </c>
    </row>
    <row r="17" spans="1:3" x14ac:dyDescent="0.2">
      <c r="A17" s="10" t="e">
        <f ca="1">[1]!BexGetCellData("","003N8D85VN5WHY8XYL34N049R","DP_2")</f>
        <v>#NAME?</v>
      </c>
      <c r="B17" s="6" t="e">
        <f ca="1">[1]!BexGetCellData("003N8D85VN5WHY95OZ9S05CNN","003N8D85VN5WHY8XYL34N049R","DP_2")</f>
        <v>#NAME?</v>
      </c>
      <c r="C17" s="6" t="e">
        <f ca="1">[1]!BexGetCellData("003N8D85VN5Y88OYUKVCK6RBE","003N8D85VN5WHY8XYL34N049R","DP_2")</f>
        <v>#NAME?</v>
      </c>
    </row>
    <row r="18" spans="1:3" x14ac:dyDescent="0.2">
      <c r="A18" s="10" t="e">
        <f ca="1">[1]!BexGetCellData("","003N8D85VN5WHY8YD4DQ8QRBA","DP_2")</f>
        <v>#NAME?</v>
      </c>
      <c r="B18" s="6" t="e">
        <f ca="1">[1]!BexGetCellData("003N8D85VN5WHY95OZ9S05CNN","003N8D85VN5WHY8YD4DQ8QRBA","DP_2")</f>
        <v>#NAME?</v>
      </c>
      <c r="C18" s="6" t="e">
        <f ca="1">[1]!BexGetCellData("003N8D85VN5Y88OYUKVCK6RBE","003N8D85VN5WHY8YD4DQ8QRBA","DP_2")</f>
        <v>#NAME?</v>
      </c>
    </row>
    <row r="19" spans="1:3" x14ac:dyDescent="0.2">
      <c r="A19" s="10" t="e">
        <f ca="1">[1]!BexGetCellData("","003N8D85VN5WHY8YD4DQ8QXMU","DP_2")</f>
        <v>#NAME?</v>
      </c>
      <c r="B19" s="6" t="e">
        <f ca="1">[1]!BexGetCellData("003N8D85VN5WHY95OZ9S05CNN","003N8D85VN5WHY8YD4DQ8QXMU","DP_2")</f>
        <v>#NAME?</v>
      </c>
      <c r="C19" s="6" t="e">
        <f ca="1">[1]!BexGetCellData("003N8D85VN5Y88OYUKVCK6RBE","003N8D85VN5WHY8YD4DQ8QXMU","DP_2")</f>
        <v>#NAME?</v>
      </c>
    </row>
    <row r="20" spans="1:3" x14ac:dyDescent="0.2">
      <c r="A20" s="10" t="e">
        <f ca="1">[1]!BexGetCellData("","003N8D85VN5WHY8YDWUARZIRR","DP_2")</f>
        <v>#NAME?</v>
      </c>
      <c r="B20" s="7" t="e">
        <f ca="1">[1]!BexGetCellData("003N8D85VN5WHY95OZ9S05CNN","003N8D85VN5WHY8YDWUARZIRR","DP_2")</f>
        <v>#NAME?</v>
      </c>
      <c r="C20" s="8" t="e">
        <f ca="1">[1]!BexGetCellData("003N8D85VN5Y88OYUKVCK6RBE","003N8D85VN5WHY8YDWUARZIRR","DP_2")</f>
        <v>#NAME?</v>
      </c>
    </row>
    <row r="21" spans="1:3" x14ac:dyDescent="0.2">
      <c r="A21" s="10" t="e">
        <f ca="1">[1]!BexGetCellData("","003N8D85VN5WHY8YEO01MMKSN","DP_2")</f>
        <v>#NAME?</v>
      </c>
      <c r="B21" s="7" t="e">
        <f ca="1">[1]!BexGetCellData("003N8D85VN5WHY95OZ9S05CNN","003N8D85VN5WHY8YEO01MMKSN","DP_2")</f>
        <v>#NAME?</v>
      </c>
      <c r="C21" s="8" t="e">
        <f ca="1">[1]!BexGetCellData("003N8D85VN5Y88OYUKVCK6RBE","003N8D85VN5WHY8YEO01MMKSN","DP_2")</f>
        <v>#NAME?</v>
      </c>
    </row>
    <row r="22" spans="1:3" x14ac:dyDescent="0.2">
      <c r="A22" s="10" t="e">
        <f ca="1">[1]!BexGetCellData("","003N8D85VN5WHY984PA514PP8","DP_2")</f>
        <v>#NAME?</v>
      </c>
      <c r="B22" s="6" t="e">
        <f ca="1">[1]!BexGetCellData("003N8D85VN5WHY95OZ9S05CNN","003N8D85VN5WHY984PA514PP8","DP_2")</f>
        <v>#NAME?</v>
      </c>
      <c r="C22" s="6" t="e">
        <f ca="1">[1]!BexGetCellData("003N8D85VN5Y88OYUKVCK6RBE","003N8D85VN5WHY984PA514PP8","DP_2")</f>
        <v>#NAME?</v>
      </c>
    </row>
    <row r="23" spans="1:3" x14ac:dyDescent="0.2">
      <c r="A23" s="10" t="e">
        <f ca="1">[1]!BexGetCellData("","003N8D85VN5WHY985LPIE2C65","DP_2")</f>
        <v>#NAME?</v>
      </c>
      <c r="B23" s="6" t="e">
        <f ca="1">[1]!BexGetCellData("003N8D85VN5WHY95OZ9S05CNN","003N8D85VN5WHY985LPIE2C65","DP_2")</f>
        <v>#NAME?</v>
      </c>
      <c r="C23" s="6" t="e">
        <f ca="1">[1]!BexGetCellData("003N8D85VN5Y88OYUKVCK6RBE","003N8D85VN5WHY985LPIE2C65","DP_2")</f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42578125" bestFit="1" customWidth="1"/>
    <col min="2" max="2" width="22" bestFit="1" customWidth="1"/>
    <col min="3" max="3" width="21.42578125" bestFit="1" customWidth="1"/>
  </cols>
  <sheetData>
    <row r="1" spans="1:3" x14ac:dyDescent="0.2">
      <c r="A1" s="9"/>
      <c r="B1" s="10" t="e">
        <f ca="1">[1]!BexGetCellData("003N8D85VN5Y88UOCOONXLKGG","","DP_3")</f>
        <v>#NAME?</v>
      </c>
      <c r="C1" s="10" t="e">
        <f ca="1">[1]!BexGetCellData("003N8D85VN5Y88UOCOONXLQS0","","DP_3")</f>
        <v>#NAME?</v>
      </c>
    </row>
    <row r="2" spans="1:3" x14ac:dyDescent="0.2">
      <c r="A2" s="10" t="e">
        <f ca="1">[1]!BexGetCellData("","003N8D85VN5Y88UOCOONX9SY8","DP_3")</f>
        <v>#NAME?</v>
      </c>
      <c r="B2" s="8" t="e">
        <f ca="1">[1]!BexGetCellData("003N8D85VN5Y88UOCOONXLKGG","003N8D85VN5Y88UOCOONX9SY8","DP_3")</f>
        <v>#NAME?</v>
      </c>
      <c r="C2" s="8" t="e">
        <f ca="1">[1]!BexGetCellData("003N8D85VN5Y88UOCOONXLQS0","003N8D85VN5Y88UOCOONX9SY8","DP_3")</f>
        <v>#NAME?</v>
      </c>
    </row>
    <row r="3" spans="1:3" x14ac:dyDescent="0.2">
      <c r="A3" s="10" t="e">
        <f ca="1">[1]!BexGetCellData("","003N8D85VN5Y88UOCOONXABWW","DP_3")</f>
        <v>#NAME?</v>
      </c>
      <c r="B3" s="8" t="e">
        <f ca="1">[1]!BexGetCellData("003N8D85VN5Y88UOCOONXLKGG","003N8D85VN5Y88UOCOONXABWW","DP_3")</f>
        <v>#NAME?</v>
      </c>
      <c r="C3" s="8" t="e">
        <f ca="1">[1]!BexGetCellData("003N8D85VN5Y88UOCOONXLQS0","003N8D85VN5Y88UOCOONXABWW","DP_3")</f>
        <v>#NAME?</v>
      </c>
    </row>
    <row r="4" spans="1:3" x14ac:dyDescent="0.2">
      <c r="A4" s="10" t="e">
        <f ca="1">[1]!BexGetCellData("","003N8D85VN5Y88UOCOONXAUVK","DP_3")</f>
        <v>#NAME?</v>
      </c>
      <c r="B4" s="13" t="e">
        <f ca="1">[1]!BexGetCellData("003N8D85VN5Y88UOCOONXLKGG","003N8D85VN5Y88UOCOONXAUVK","DP_3")</f>
        <v>#NAME?</v>
      </c>
      <c r="C4" s="6" t="e">
        <f ca="1">[1]!BexGetCellData("003N8D85VN5Y88UOCOONXLQS0","003N8D85VN5Y88UOCOONXAUVK","DP_3")</f>
        <v>#NAME?</v>
      </c>
    </row>
    <row r="5" spans="1:3" x14ac:dyDescent="0.2">
      <c r="A5" s="10" t="e">
        <f ca="1">[1]!BexGetCellData("","003N8D85VN5Y88UOCOONXBDU8","DP_3")</f>
        <v>#NAME?</v>
      </c>
      <c r="B5" s="13" t="e">
        <f ca="1">[1]!BexGetCellData("003N8D85VN5Y88UOCOONXLKGG","003N8D85VN5Y88UOCOONXBDU8","DP_3")</f>
        <v>#NAME?</v>
      </c>
      <c r="C5" s="6" t="e">
        <f ca="1">[1]!BexGetCellData("003N8D85VN5Y88UOCOONXLQS0","003N8D85VN5Y88UOCOONXBDU8","DP_3")</f>
        <v>#NAME?</v>
      </c>
    </row>
    <row r="6" spans="1:3" x14ac:dyDescent="0.2">
      <c r="A6" s="10" t="e">
        <f ca="1">[1]!BexGetCellData("","003N8D85VN5Y88UOCOONXBWSW","DP_3")</f>
        <v>#NAME?</v>
      </c>
      <c r="B6" s="13" t="e">
        <f ca="1">[1]!BexGetCellData("003N8D85VN5Y88UOCOONXLKGG","003N8D85VN5Y88UOCOONXBWSW","DP_3")</f>
        <v>#NAME?</v>
      </c>
      <c r="C6" s="6" t="e">
        <f ca="1">[1]!BexGetCellData("003N8D85VN5Y88UOCOONXLQS0","003N8D85VN5Y88UOCOONXBWSW","DP_3")</f>
        <v>#NAME?</v>
      </c>
    </row>
    <row r="7" spans="1:3" x14ac:dyDescent="0.2">
      <c r="A7" s="10" t="e">
        <f ca="1">[1]!BexGetCellData("","003N8D85VN5Y88UOCOONXCFRK","DP_3")</f>
        <v>#NAME?</v>
      </c>
      <c r="B7" s="14" t="e">
        <f ca="1">[1]!BexGetCellData("003N8D85VN5Y88UOCOONXLKGG","003N8D85VN5Y88UOCOONXCFRK","DP_3")</f>
        <v>#NAME?</v>
      </c>
      <c r="C7" s="8" t="e">
        <f ca="1">[1]!BexGetCellData("003N8D85VN5Y88UOCOONXLQS0","003N8D85VN5Y88UOCOONXCFRK","DP_3")</f>
        <v>#NAME?</v>
      </c>
    </row>
    <row r="8" spans="1:3" x14ac:dyDescent="0.2">
      <c r="A8" s="10" t="e">
        <f ca="1">[1]!BexGetCellData("","003N8D85VN5Y88UOCOONXCYQ8","DP_3")</f>
        <v>#NAME?</v>
      </c>
      <c r="B8" s="14" t="e">
        <f ca="1">[1]!BexGetCellData("003N8D85VN5Y88UOCOONXLKGG","003N8D85VN5Y88UOCOONXCYQ8","DP_3")</f>
        <v>#NAME?</v>
      </c>
      <c r="C8" s="8" t="e">
        <f ca="1">[1]!BexGetCellData("003N8D85VN5Y88UOCOONXLQS0","003N8D85VN5Y88UOCOONXCYQ8","DP_3")</f>
        <v>#NAME?</v>
      </c>
    </row>
    <row r="9" spans="1:3" x14ac:dyDescent="0.2">
      <c r="A9" s="10" t="e">
        <f ca="1">[1]!BexGetCellData("","003N8D85VN5Y88UOCOONXDHOW","DP_3")</f>
        <v>#NAME?</v>
      </c>
      <c r="B9" s="13" t="e">
        <f ca="1">[1]!BexGetCellData("003N8D85VN5Y88UOCOONXLKGG","003N8D85VN5Y88UOCOONXDHOW","DP_3")</f>
        <v>#NAME?</v>
      </c>
      <c r="C9" s="6" t="e">
        <f ca="1">[1]!BexGetCellData("003N8D85VN5Y88UOCOONXLQS0","003N8D85VN5Y88UOCOONXDHOW","DP_3")</f>
        <v>#NAME?</v>
      </c>
    </row>
    <row r="10" spans="1:3" x14ac:dyDescent="0.2">
      <c r="A10" s="10" t="e">
        <f ca="1">[1]!BexGetCellData("","003N8D85VN5Y88UOCOONXE0NK","DP_3")</f>
        <v>#NAME?</v>
      </c>
      <c r="B10" s="14" t="e">
        <f ca="1">[1]!BexGetCellData("003N8D85VN5Y88UOCOONXLKGG","003N8D85VN5Y88UOCOONXE0NK","DP_3")</f>
        <v>#NAME?</v>
      </c>
      <c r="C10" s="8" t="e">
        <f ca="1">[1]!BexGetCellData("003N8D85VN5Y88UOCOONXLQS0","003N8D85VN5Y88UOCOONXE0NK","DP_3")</f>
        <v>#NAME?</v>
      </c>
    </row>
    <row r="11" spans="1:3" x14ac:dyDescent="0.2">
      <c r="A11" s="10" t="e">
        <f ca="1">[1]!BexGetCellData("","003N8D85VN5Y88UP9X1R0PM45","DP_3")</f>
        <v>#NAME?</v>
      </c>
      <c r="B11" s="13" t="e">
        <f ca="1">[1]!BexGetCellData("003N8D85VN5Y88UOCOONXLKGG","003N8D85VN5Y88UP9X1R0PM45","DP_3")</f>
        <v>#NAME?</v>
      </c>
      <c r="C11" s="6" t="e">
        <f ca="1">[1]!BexGetCellData("003N8D85VN5Y88UOCOONXLQS0","003N8D85VN5Y88UP9X1R0PM45","DP_3")</f>
        <v>#NAME?</v>
      </c>
    </row>
    <row r="12" spans="1:3" x14ac:dyDescent="0.2">
      <c r="A12" s="10" t="e">
        <f ca="1">[1]!BexGetCellData("","003N8D85VN5Y88UOCOONXEJM8","DP_3")</f>
        <v>#NAME?</v>
      </c>
      <c r="B12" s="13" t="e">
        <f ca="1">[1]!BexGetCellData("003N8D85VN5Y88UOCOONXLKGG","003N8D85VN5Y88UOCOONXEJM8","DP_3")</f>
        <v>#NAME?</v>
      </c>
      <c r="C12" s="6" t="e">
        <f ca="1">[1]!BexGetCellData("003N8D85VN5Y88UOCOONXLQS0","003N8D85VN5Y88UOCOONXEJM8","DP_3")</f>
        <v>#NAME?</v>
      </c>
    </row>
    <row r="13" spans="1:3" x14ac:dyDescent="0.2">
      <c r="A13" s="10" t="e">
        <f ca="1">[1]!BexGetCellData("","003N8D85VN5Y88UOCOONXF2KW","DP_3")</f>
        <v>#NAME?</v>
      </c>
      <c r="B13" s="8" t="e">
        <f ca="1">[1]!BexGetCellData("003N8D85VN5Y88UOCOONXLKGG","003N8D85VN5Y88UOCOONXF2KW","DP_3")</f>
        <v>#NAME?</v>
      </c>
      <c r="C13" s="8" t="e">
        <f ca="1">[1]!BexGetCellData("003N8D85VN5Y88UOCOONXLQS0","003N8D85VN5Y88UOCOONXF2KW","DP_3")</f>
        <v>#NAME?</v>
      </c>
    </row>
    <row r="14" spans="1:3" x14ac:dyDescent="0.2">
      <c r="A14" s="10" t="e">
        <f ca="1">[1]!BexGetCellData("","003N8D85VN5Y88UOCOONXFLJK","DP_3")</f>
        <v>#NAME?</v>
      </c>
      <c r="B14" s="14" t="e">
        <f ca="1">[1]!BexGetCellData("003N8D85VN5Y88UOCOONXLKGG","003N8D85VN5Y88UOCOONXFLJK","DP_3")</f>
        <v>#NAME?</v>
      </c>
      <c r="C14" s="7" t="e">
        <f ca="1">[1]!BexGetCellData("003N8D85VN5Y88UOCOONXLQS0","003N8D85VN5Y88UOCOONXFLJK","DP_3")</f>
        <v>#NAME?</v>
      </c>
    </row>
    <row r="15" spans="1:3" x14ac:dyDescent="0.2">
      <c r="A15" s="10" t="e">
        <f ca="1">[1]!BexGetCellData("","003N8D85VN5Y88UOCOONXG4I8","DP_3")</f>
        <v>#NAME?</v>
      </c>
      <c r="B15" s="14" t="e">
        <f ca="1">[1]!BexGetCellData("003N8D85VN5Y88UOCOONXLKGG","003N8D85VN5Y88UOCOONXG4I8","DP_3")</f>
        <v>#NAME?</v>
      </c>
      <c r="C15" s="8" t="e">
        <f ca="1">[1]!BexGetCellData("003N8D85VN5Y88UOCOONXLQS0","003N8D85VN5Y88UOCOONXG4I8","DP_3")</f>
        <v>#NAME?</v>
      </c>
    </row>
    <row r="16" spans="1:3" x14ac:dyDescent="0.2">
      <c r="A16" s="10" t="e">
        <f ca="1">[1]!BexGetCellData("","003N8D85VN5Y88UOCOONXGNGW","DP_3")</f>
        <v>#NAME?</v>
      </c>
      <c r="B16" s="13" t="e">
        <f ca="1">[1]!BexGetCellData("003N8D85VN5Y88UOCOONXLKGG","003N8D85VN5Y88UOCOONXGNGW","DP_3")</f>
        <v>#NAME?</v>
      </c>
      <c r="C16" s="6" t="e">
        <f ca="1">[1]!BexGetCellData("003N8D85VN5Y88UOCOONXLQS0","003N8D85VN5Y88UOCOONXGNGW","DP_3")</f>
        <v>#NAME?</v>
      </c>
    </row>
    <row r="17" spans="1:3" x14ac:dyDescent="0.2">
      <c r="A17" s="10" t="e">
        <f ca="1">[1]!BexGetCellData("","003N8D85VN5Y88UOCOONXH6FK","DP_3")</f>
        <v>#NAME?</v>
      </c>
      <c r="B17" s="14" t="e">
        <f ca="1">[1]!BexGetCellData("003N8D85VN5Y88UOCOONXLKGG","003N8D85VN5Y88UOCOONXH6FK","DP_3")</f>
        <v>#NAME?</v>
      </c>
      <c r="C17" s="8" t="e">
        <f ca="1">[1]!BexGetCellData("003N8D85VN5Y88UOCOONXLQS0","003N8D85VN5Y88UOCOONXH6FK","DP_3")</f>
        <v>#NAME?</v>
      </c>
    </row>
    <row r="18" spans="1:3" x14ac:dyDescent="0.2">
      <c r="A18" s="10" t="e">
        <f ca="1">[1]!BexGetCellData("","003N8D85VN5Y88UOCOONXHPE8","DP_3")</f>
        <v>#NAME?</v>
      </c>
      <c r="B18" s="14" t="e">
        <f ca="1">[1]!BexGetCellData("003N8D85VN5Y88UOCOONXLKGG","003N8D85VN5Y88UOCOONXHPE8","DP_3")</f>
        <v>#NAME?</v>
      </c>
      <c r="C18" s="8" t="e">
        <f ca="1">[1]!BexGetCellData("003N8D85VN5Y88UOCOONXLQS0","003N8D85VN5Y88UOCOONXHPE8","DP_3")</f>
        <v>#NAME?</v>
      </c>
    </row>
    <row r="19" spans="1:3" x14ac:dyDescent="0.2">
      <c r="A19" s="10" t="e">
        <f ca="1">[1]!BexGetCellData("","003N8D85VN5Y88UOCOONXJT8W","DP_3")</f>
        <v>#NAME?</v>
      </c>
      <c r="B19" s="14" t="e">
        <f ca="1">[1]!BexGetCellData("003N8D85VN5Y88UOCOONXLKGG","003N8D85VN5Y88UOCOONXJT8W","DP_3")</f>
        <v>#NAME?</v>
      </c>
      <c r="C19" s="8" t="e">
        <f ca="1">[1]!BexGetCellData("003N8D85VN5Y88UOCOONXLQS0","003N8D85VN5Y88UOCOONXJT8W","DP_3")</f>
        <v>#NAME?</v>
      </c>
    </row>
    <row r="20" spans="1:3" x14ac:dyDescent="0.2">
      <c r="A20" s="10" t="e">
        <f ca="1">[1]!BexGetCellData("","003N8D85VN5Y88UOCOONXKC7K","DP_3")</f>
        <v>#NAME?</v>
      </c>
      <c r="B20" s="13" t="e">
        <f ca="1">[1]!BexGetCellData("003N8D85VN5Y88UOCOONXLKGG","003N8D85VN5Y88UOCOONXKC7K","DP_3")</f>
        <v>#NAME?</v>
      </c>
      <c r="C20" s="6" t="e">
        <f ca="1">[1]!BexGetCellData("003N8D85VN5Y88UOCOONXLQS0","003N8D85VN5Y88UOCOONXKC7K","DP_3")</f>
        <v>#NAME?</v>
      </c>
    </row>
    <row r="21" spans="1:3" x14ac:dyDescent="0.2">
      <c r="A21" s="10" t="e">
        <f ca="1">[1]!BexGetCellData("","003N8D85VN5Y88UOCOONXKV68","DP_3")</f>
        <v>#NAME?</v>
      </c>
      <c r="B21" s="13" t="e">
        <f ca="1">[1]!BexGetCellData("003N8D85VN5Y88UOCOONXLKGG","003N8D85VN5Y88UOCOONXKV68","DP_3")</f>
        <v>#NAME?</v>
      </c>
      <c r="C21" s="6" t="e">
        <f ca="1">[1]!BexGetCellData("003N8D85VN5Y88UOCOONXLQS0","003N8D85VN5Y88UOCOONXKV68","DP_3")</f>
        <v>#NAME?</v>
      </c>
    </row>
    <row r="22" spans="1:3" x14ac:dyDescent="0.2">
      <c r="A22" s="10" t="e">
        <f ca="1">[1]!BexGetCellData("","003N8D85VN5Y8HKZ7PKW3YTFW","DP_3")</f>
        <v>#NAME?</v>
      </c>
      <c r="B22" s="8" t="e">
        <f ca="1">[1]!BexGetCellData("003N8D85VN5Y88UOCOONXLKGG","003N8D85VN5Y8HKZ7PKW3YTFW","DP_3")</f>
        <v>#NAME?</v>
      </c>
      <c r="C22" s="8" t="e">
        <f ca="1">[1]!BexGetCellData("003N8D85VN5Y88UOCOONXLQS0","003N8D85VN5Y8HKZ7PKW3YTFW","DP_3")</f>
        <v>#NAME?</v>
      </c>
    </row>
    <row r="23" spans="1:3" x14ac:dyDescent="0.2">
      <c r="A23" s="10" t="e">
        <f ca="1">[1]!BexGetCellData("","003N8D85VN5Y8HKZ876XSEN4C","DP_3")</f>
        <v>#NAME?</v>
      </c>
      <c r="B23" s="13" t="e">
        <f ca="1">[1]!BexGetCellData("003N8D85VN5Y88UOCOONXLKGG","003N8D85VN5Y8HKZ876XSEN4C","DP_3")</f>
        <v>#NAME?</v>
      </c>
      <c r="C23" s="6" t="e">
        <f ca="1">[1]!BexGetCellData("003N8D85VN5Y88UOCOONXLQS0","003N8D85VN5Y8HKZ876XSEN4C","DP_3")</f>
        <v>#NAME?</v>
      </c>
    </row>
    <row r="24" spans="1:3" x14ac:dyDescent="0.2">
      <c r="A24" s="10" t="e">
        <f ca="1">[1]!BexGetCellData("","003N8D85VN5Y8HKZ9377ZCGB0","DP_3")</f>
        <v>#NAME?</v>
      </c>
      <c r="B24" s="13" t="e">
        <f ca="1">[1]!BexGetCellData("003N8D85VN5Y88UOCOONXLKGG","003N8D85VN5Y8HKZ9377ZCGB0","DP_3")</f>
        <v>#NAME?</v>
      </c>
      <c r="C24" s="6" t="e">
        <f ca="1">[1]!BexGetCellData("003N8D85VN5Y88UOCOONXLQS0","003N8D85VN5Y8HKZ9377ZCGB0","DP_3")</f>
        <v>#NAME?</v>
      </c>
    </row>
    <row r="25" spans="1:3" x14ac:dyDescent="0.2">
      <c r="A25" s="10" t="e">
        <f ca="1">[1]!BexGetCellData("","003N8D85VN5Y8HKZ9O9BNKOLS","DP_3")</f>
        <v>#NAME?</v>
      </c>
      <c r="B25" s="14" t="e">
        <f ca="1">[1]!BexGetCellData("003N8D85VN5Y88UOCOONXLKGG","003N8D85VN5Y8HKZ9O9BNKOLS","DP_3")</f>
        <v>#NAME?</v>
      </c>
      <c r="C25" s="8" t="e">
        <f ca="1">[1]!BexGetCellData("003N8D85VN5Y88UOCOONXLQS0","003N8D85VN5Y8HKZ9O9BNKOLS","DP_3")</f>
        <v>#NAME?</v>
      </c>
    </row>
    <row r="26" spans="1:3" x14ac:dyDescent="0.2">
      <c r="A26" s="10" t="e">
        <f ca="1">[1]!BexGetCellData("","003N8D85VN5Y8HKZACCYYI3KG","DP_3")</f>
        <v>#NAME?</v>
      </c>
      <c r="B26" s="13" t="e">
        <f ca="1">[1]!BexGetCellData("003N8D85VN5Y88UOCOONXLKGG","003N8D85VN5Y8HKZACCYYI3KG","DP_3")</f>
        <v>#NAME?</v>
      </c>
      <c r="C26" s="6" t="e">
        <f ca="1">[1]!BexGetCellData("003N8D85VN5Y88UOCOONXLQS0","003N8D85VN5Y8HKZACCYYI3KG","DP_3")</f>
        <v>#NAME?</v>
      </c>
    </row>
    <row r="27" spans="1:3" x14ac:dyDescent="0.2">
      <c r="A27" s="10" t="e">
        <f ca="1">[1]!BexGetCellData("","003N8D85VN5Y8HKZAZU4PQ6J5","DP_3")</f>
        <v>#NAME?</v>
      </c>
      <c r="B27" s="13" t="e">
        <f ca="1">[1]!BexGetCellData("003N8D85VN5Y88UOCOONXLKGG","003N8D85VN5Y8HKZAZU4PQ6J5","DP_3")</f>
        <v>#NAME?</v>
      </c>
      <c r="C27" s="6" t="e">
        <f ca="1">[1]!BexGetCellData("003N8D85VN5Y88UOCOONXLQS0","003N8D85VN5Y8HKZAZU4PQ6J5","DP_3")</f>
        <v>#NAME?</v>
      </c>
    </row>
    <row r="28" spans="1:3" x14ac:dyDescent="0.2">
      <c r="A28" s="10" t="e">
        <f ca="1">[1]!BexGetCellData("","003N8D85VN5Y8HKZBM0RZLRBU","DP_3")</f>
        <v>#NAME?</v>
      </c>
      <c r="B28" s="13" t="e">
        <f ca="1">[1]!BexGetCellData("003N8D85VN5Y88UOCOONXLKGG","003N8D85VN5Y8HKZBM0RZLRBU","DP_3")</f>
        <v>#NAME?</v>
      </c>
      <c r="C28" s="6" t="e">
        <f ca="1">[1]!BexGetCellData("003N8D85VN5Y88UOCOONXLQS0","003N8D85VN5Y8HKZBM0RZLRBU","DP_3")</f>
        <v>#NAME?</v>
      </c>
    </row>
    <row r="29" spans="1:3" x14ac:dyDescent="0.2">
      <c r="A29" s="10" t="e">
        <f ca="1">[1]!BexGetCellData("","003N8D85VN5Y8HKZCA2TBAFMI","DP_3")</f>
        <v>#NAME?</v>
      </c>
      <c r="B29" s="13" t="e">
        <f ca="1">[1]!BexGetCellData("003N8D85VN5Y88UOCOONXLKGG","003N8D85VN5Y8HKZCA2TBAFMI","DP_3")</f>
        <v>#NAME?</v>
      </c>
      <c r="C29" s="6" t="e">
        <f ca="1">[1]!BexGetCellData("003N8D85VN5Y88UOCOONXLQS0","003N8D85VN5Y8HKZCA2TBAFMI","DP_3")</f>
        <v>#NAME?</v>
      </c>
    </row>
    <row r="30" spans="1:3" x14ac:dyDescent="0.2">
      <c r="A30" s="10" t="e">
        <f ca="1">[1]!BexGetCellData("","003N8D85VN5Y8HKZE3X0X81WE","DP_3")</f>
        <v>#NAME?</v>
      </c>
      <c r="B30" s="14" t="e">
        <f ca="1">[1]!BexGetCellData("003N8D85VN5Y88UOCOONXLKGG","003N8D85VN5Y8HKZE3X0X81WE","DP_3")</f>
        <v>#NAME?</v>
      </c>
      <c r="C30" s="8" t="e">
        <f ca="1">[1]!BexGetCellData("003N8D85VN5Y88UOCOONXLQS0","003N8D85VN5Y8HKZE3X0X81WE","DP_3")</f>
        <v>#NAME?</v>
      </c>
    </row>
    <row r="31" spans="1:3" x14ac:dyDescent="0.2">
      <c r="A31" s="10" t="e">
        <f ca="1">[1]!BexGetCellData("","003N8D85VN5Y8HKZF2DGVBXCY","DP_3")</f>
        <v>#NAME?</v>
      </c>
      <c r="B31" s="14" t="e">
        <f ca="1">[1]!BexGetCellData("003N8D85VN5Y88UOCOONXLKGG","003N8D85VN5Y8HKZF2DGVBXCY","DP_3")</f>
        <v>#NAME?</v>
      </c>
      <c r="C31" s="8" t="e">
        <f ca="1">[1]!BexGetCellData("003N8D85VN5Y88UOCOONXLQS0","003N8D85VN5Y8HKZF2DGVBXCY","DP_3")</f>
        <v>#NAME?</v>
      </c>
    </row>
    <row r="32" spans="1:3" x14ac:dyDescent="0.2">
      <c r="A32" s="10" t="e">
        <f ca="1">[1]!BexGetCellData("","003N8D85VN5Y8HKZFM8BOXL0I","DP_3")</f>
        <v>#NAME?</v>
      </c>
      <c r="B32" s="13" t="e">
        <f ca="1">[1]!BexGetCellData("003N8D85VN5Y88UOCOONXLKGG","003N8D85VN5Y8HKZFM8BOXL0I","DP_3")</f>
        <v>#NAME?</v>
      </c>
      <c r="C32" s="6" t="e">
        <f ca="1">[1]!BexGetCellData("003N8D85VN5Y88UOCOONXLQS0","003N8D85VN5Y8HKZFM8BOXL0I","DP_3")</f>
        <v>#NAME?</v>
      </c>
    </row>
    <row r="33" spans="1:3" x14ac:dyDescent="0.2">
      <c r="A33" s="10" t="e">
        <f ca="1">[1]!BexGetCellData("","003N8D85VN5Y8HKZGAVOBDSIU","DP_3")</f>
        <v>#NAME?</v>
      </c>
      <c r="B33" s="14" t="e">
        <f ca="1">[1]!BexGetCellData("003N8D85VN5Y88UOCOONXLKGG","003N8D85VN5Y8HKZGAVOBDSIU","DP_3")</f>
        <v>#NAME?</v>
      </c>
      <c r="C33" s="8" t="e">
        <f ca="1">[1]!BexGetCellData("003N8D85VN5Y88UOCOONXLQS0","003N8D85VN5Y8HKZGAVOBDSIU","DP_3")</f>
        <v>#NAME?</v>
      </c>
    </row>
    <row r="34" spans="1:3" x14ac:dyDescent="0.2">
      <c r="A34" s="10" t="e">
        <f ca="1">[1]!BexGetCellData("","003N8D85VN5Y8HKZH8BV9KUJQ","DP_3")</f>
        <v>#NAME?</v>
      </c>
      <c r="B34" s="14" t="e">
        <f ca="1">[1]!BexGetCellData("003N8D85VN5Y88UOCOONXLKGG","003N8D85VN5Y8HKZH8BV9KUJQ","DP_3")</f>
        <v>#NAME?</v>
      </c>
      <c r="C34" s="8" t="e">
        <f ca="1">[1]!BexGetCellData("003N8D85VN5Y88UOCOONXLQS0","003N8D85VN5Y8HKZH8BV9KUJQ","DP_3")</f>
        <v>#NAME?</v>
      </c>
    </row>
    <row r="35" spans="1:3" x14ac:dyDescent="0.2">
      <c r="A35" s="10" t="e">
        <f ca="1">[1]!BexGetCellData("","003N8D85VN5Y8HKZKMXA4Z7HY","DP_3")</f>
        <v>#NAME?</v>
      </c>
      <c r="B35" s="14" t="e">
        <f ca="1">[1]!BexGetCellData("003N8D85VN5Y88UOCOONXLKGG","003N8D85VN5Y8HKZKMXA4Z7HY","DP_3")</f>
        <v>#NAME?</v>
      </c>
      <c r="C35" s="8" t="e">
        <f ca="1">[1]!BexGetCellData("003N8D85VN5Y88UOCOONXLQS0","003N8D85VN5Y8HKZKMXA4Z7HY","DP_3")</f>
        <v>#NAME?</v>
      </c>
    </row>
    <row r="36" spans="1:3" x14ac:dyDescent="0.2">
      <c r="A36" s="10" t="e">
        <f ca="1">[1]!BexGetCellData("","003N8D85VN5Y8HKZLONALDCC9","DP_3")</f>
        <v>#NAME?</v>
      </c>
      <c r="B36" s="13" t="e">
        <f ca="1">[1]!BexGetCellData("003N8D85VN5Y88UOCOONXLKGG","003N8D85VN5Y8HKZLONALDCC9","DP_3")</f>
        <v>#NAME?</v>
      </c>
      <c r="C36" s="6" t="e">
        <f ca="1">[1]!BexGetCellData("003N8D85VN5Y88UOCOONXLQS0","003N8D85VN5Y8HKZLONALDCC9","DP_3")</f>
        <v>#NAME?</v>
      </c>
    </row>
    <row r="37" spans="1:3" x14ac:dyDescent="0.2">
      <c r="A37" s="10" t="e">
        <f ca="1">[1]!BexGetCellData("","003N8D85VN5Y8HKZMBIWNVJQX","DP_3")</f>
        <v>#NAME?</v>
      </c>
      <c r="B37" s="13" t="e">
        <f ca="1">[1]!BexGetCellData("003N8D85VN5Y88UOCOONXLKGG","003N8D85VN5Y8HKZMBIWNVJQX","DP_3")</f>
        <v>#NAME?</v>
      </c>
      <c r="C37" s="6" t="e">
        <f ca="1">[1]!BexGetCellData("003N8D85VN5Y88UOCOONXLQS0","003N8D85VN5Y8HKZMBIWNVJQX","DP_3")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A947A8-EAFF-465C-99B1-3CFC1A21B9C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SAR</cp:lastModifiedBy>
  <cp:lastPrinted>2023-02-15T01:15:45Z</cp:lastPrinted>
  <dcterms:created xsi:type="dcterms:W3CDTF">2017-06-21T15:05:23Z</dcterms:created>
  <dcterms:modified xsi:type="dcterms:W3CDTF">2023-04-27T19:42:15Z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1. Estado de Situación Financiera(OASXX0OG8E8590PTORM1UWTNW).xlsx</vt:lpwstr>
  </property>
</Properties>
</file>